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ynancehh-my.sharepoint.com/personal/lukas_fynance_org/Documents/"/>
    </mc:Choice>
  </mc:AlternateContent>
  <xr:revisionPtr revIDLastSave="429" documentId="1_{13F3261C-DC11-48AA-990C-06A55A0C7A79}" xr6:coauthVersionLast="47" xr6:coauthVersionMax="47" xr10:uidLastSave="{0F90C00A-ACDA-4E51-AD1B-56DEFE7CE2DD}"/>
  <bookViews>
    <workbookView xWindow="-120" yWindow="-120" windowWidth="29040" windowHeight="15720" xr2:uid="{A2896941-B91A-417E-B12A-5C95B0E01602}"/>
  </bookViews>
  <sheets>
    <sheet name="Cover" sheetId="6" r:id="rId1"/>
    <sheet name="OUTPUTS &gt;&gt;" sheetId="4" r:id="rId2"/>
    <sheet name="Page 1" sheetId="1" r:id="rId3"/>
    <sheet name="Page 2" sheetId="9" r:id="rId4"/>
    <sheet name="Page 3" sheetId="7" r:id="rId5"/>
    <sheet name="INPUTS &gt;&gt;" sheetId="3" r:id="rId6"/>
    <sheet name="Business Plan" sheetId="2" r:id="rId7"/>
    <sheet name="Actuals" sheetId="5" r:id="rId8"/>
  </sheets>
  <definedNames>
    <definedName name="companyName">Cover!$H$7</definedName>
    <definedName name="currentMonth">Cover!$H$10</definedName>
    <definedName name="_xlnm.Print_Area" localSheetId="2">'Page 1'!$E$2:$X$63</definedName>
    <definedName name="_xlnm.Print_Area" localSheetId="3">'Page 2'!$B$2:$V$68</definedName>
    <definedName name="_xlnm.Print_Area" localSheetId="4">'Page 3'!$E$2:$Y$79</definedName>
    <definedName name="reportingYear">Cover!$H$8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AG56" i="9"/>
  <c r="AD56" i="9"/>
  <c r="AA56" i="9"/>
  <c r="X56" i="9"/>
  <c r="AA41" i="9"/>
  <c r="AA24" i="9"/>
  <c r="AA8" i="9"/>
  <c r="X41" i="9"/>
  <c r="X24" i="9"/>
  <c r="X8" i="9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V44" i="5" l="1"/>
  <c r="L44" i="5"/>
  <c r="O44" i="5"/>
  <c r="P44" i="5"/>
  <c r="Q44" i="5"/>
  <c r="S44" i="5"/>
  <c r="T44" i="5"/>
  <c r="K44" i="5"/>
  <c r="O25" i="2"/>
  <c r="P25" i="2"/>
  <c r="Q25" i="2"/>
  <c r="R25" i="2"/>
  <c r="S25" i="2"/>
  <c r="T25" i="2"/>
  <c r="U25" i="2"/>
  <c r="V25" i="2"/>
  <c r="K7" i="5"/>
  <c r="K21" i="5" s="1"/>
  <c r="U25" i="5"/>
  <c r="U17" i="5" s="1"/>
  <c r="V25" i="5"/>
  <c r="V17" i="5" s="1"/>
  <c r="X25" i="5"/>
  <c r="U29" i="5"/>
  <c r="V29" i="5"/>
  <c r="W29" i="5"/>
  <c r="X29" i="5"/>
  <c r="U34" i="5"/>
  <c r="V34" i="5"/>
  <c r="W34" i="5"/>
  <c r="X34" i="5"/>
  <c r="U44" i="5"/>
  <c r="R44" i="5"/>
  <c r="N44" i="5"/>
  <c r="M44" i="5"/>
  <c r="T34" i="5"/>
  <c r="S34" i="5"/>
  <c r="R34" i="5"/>
  <c r="Q34" i="5"/>
  <c r="P34" i="5"/>
  <c r="O34" i="5"/>
  <c r="N34" i="5"/>
  <c r="M34" i="5"/>
  <c r="L34" i="5"/>
  <c r="T29" i="5"/>
  <c r="S29" i="5"/>
  <c r="R29" i="5"/>
  <c r="Q29" i="5"/>
  <c r="P29" i="5"/>
  <c r="O29" i="5"/>
  <c r="N29" i="5"/>
  <c r="M29" i="5"/>
  <c r="L29" i="5"/>
  <c r="T25" i="5"/>
  <c r="T17" i="5" s="1"/>
  <c r="S25" i="5"/>
  <c r="S17" i="5" s="1"/>
  <c r="R25" i="5"/>
  <c r="R17" i="5" s="1"/>
  <c r="Q25" i="5"/>
  <c r="P25" i="5"/>
  <c r="O25" i="5"/>
  <c r="O17" i="5" s="1"/>
  <c r="N25" i="5"/>
  <c r="N17" i="5" s="1"/>
  <c r="M25" i="5"/>
  <c r="M17" i="5" s="1"/>
  <c r="L25" i="5"/>
  <c r="K7" i="2"/>
  <c r="K21" i="2" s="1"/>
  <c r="B3" i="5"/>
  <c r="B3" i="2"/>
  <c r="H11" i="6"/>
  <c r="G12" i="6"/>
  <c r="G13" i="6" s="1"/>
  <c r="V22" i="1"/>
  <c r="V21" i="1"/>
  <c r="V20" i="1"/>
  <c r="V18" i="1"/>
  <c r="V15" i="1"/>
  <c r="Q22" i="1"/>
  <c r="Q21" i="1"/>
  <c r="Q20" i="1"/>
  <c r="Q18" i="1"/>
  <c r="Q15" i="1"/>
  <c r="C62" i="1"/>
  <c r="C61" i="1"/>
  <c r="C60" i="1"/>
  <c r="C59" i="1"/>
  <c r="C58" i="1"/>
  <c r="C57" i="1"/>
  <c r="C56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2" i="1"/>
  <c r="C21" i="1"/>
  <c r="C20" i="1"/>
  <c r="C19" i="1"/>
  <c r="C18" i="1"/>
  <c r="C17" i="1"/>
  <c r="C16" i="1"/>
  <c r="C15" i="1"/>
  <c r="C14" i="1"/>
  <c r="B57" i="1"/>
  <c r="B58" i="1"/>
  <c r="B59" i="1"/>
  <c r="B60" i="1"/>
  <c r="B61" i="1"/>
  <c r="B62" i="1"/>
  <c r="B56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2" i="1"/>
  <c r="B21" i="1"/>
  <c r="B20" i="1"/>
  <c r="B19" i="1"/>
  <c r="B18" i="1"/>
  <c r="B17" i="1"/>
  <c r="B16" i="1"/>
  <c r="B15" i="1"/>
  <c r="B14" i="1"/>
  <c r="AH44" i="5"/>
  <c r="AG44" i="5"/>
  <c r="AF44" i="5"/>
  <c r="AE44" i="5"/>
  <c r="AD44" i="5"/>
  <c r="AC44" i="5"/>
  <c r="AB44" i="5"/>
  <c r="AA44" i="5"/>
  <c r="AH34" i="5"/>
  <c r="AG34" i="5"/>
  <c r="AF34" i="5"/>
  <c r="AE34" i="5"/>
  <c r="AD34" i="5"/>
  <c r="AC34" i="5"/>
  <c r="AB34" i="5"/>
  <c r="AA34" i="5"/>
  <c r="Z34" i="5"/>
  <c r="Y34" i="5"/>
  <c r="K34" i="5"/>
  <c r="AH29" i="5"/>
  <c r="AG29" i="5"/>
  <c r="AF29" i="5"/>
  <c r="AF30" i="5" s="1"/>
  <c r="AF15" i="5" s="1"/>
  <c r="AE29" i="5"/>
  <c r="AD29" i="5"/>
  <c r="AC29" i="5"/>
  <c r="AB29" i="5"/>
  <c r="AA29" i="5"/>
  <c r="Z29" i="5"/>
  <c r="Y29" i="5"/>
  <c r="K29" i="5"/>
  <c r="AH25" i="5"/>
  <c r="AH17" i="5" s="1"/>
  <c r="AG25" i="5"/>
  <c r="AG17" i="5" s="1"/>
  <c r="AF25" i="5"/>
  <c r="AF17" i="5" s="1"/>
  <c r="AE25" i="5"/>
  <c r="AD25" i="5"/>
  <c r="AC25" i="5"/>
  <c r="AC17" i="5" s="1"/>
  <c r="AB25" i="5"/>
  <c r="AB17" i="5" s="1"/>
  <c r="AA25" i="5"/>
  <c r="Z25" i="5"/>
  <c r="Y25" i="5"/>
  <c r="K25" i="5"/>
  <c r="V44" i="2"/>
  <c r="U44" i="2"/>
  <c r="T44" i="2"/>
  <c r="S44" i="2"/>
  <c r="R44" i="2"/>
  <c r="Q44" i="2"/>
  <c r="P44" i="2"/>
  <c r="O44" i="2"/>
  <c r="N25" i="2"/>
  <c r="K53" i="5" l="1"/>
  <c r="AJ56" i="9"/>
  <c r="AJ41" i="9"/>
  <c r="AJ24" i="9"/>
  <c r="AB24" i="9" s="1"/>
  <c r="AJ8" i="9"/>
  <c r="AB8" i="9" s="1"/>
  <c r="Z44" i="5"/>
  <c r="N44" i="2"/>
  <c r="M44" i="2"/>
  <c r="L44" i="2"/>
  <c r="W44" i="5"/>
  <c r="K44" i="2"/>
  <c r="Y44" i="5"/>
  <c r="X44" i="5"/>
  <c r="R34" i="2"/>
  <c r="Q34" i="2"/>
  <c r="N34" i="2"/>
  <c r="O34" i="2"/>
  <c r="N29" i="2"/>
  <c r="N30" i="2" s="1"/>
  <c r="U29" i="2"/>
  <c r="U30" i="2" s="1"/>
  <c r="T29" i="2"/>
  <c r="T30" i="2" s="1"/>
  <c r="AB41" i="9"/>
  <c r="K53" i="2"/>
  <c r="AH56" i="9"/>
  <c r="AB56" i="9"/>
  <c r="L7" i="2"/>
  <c r="L30" i="5"/>
  <c r="L35" i="5" s="1"/>
  <c r="L16" i="5" s="1"/>
  <c r="M25" i="2"/>
  <c r="L25" i="2"/>
  <c r="M30" i="5"/>
  <c r="M35" i="5" s="1"/>
  <c r="M16" i="5" s="1"/>
  <c r="N30" i="5"/>
  <c r="N35" i="5" s="1"/>
  <c r="N16" i="5" s="1"/>
  <c r="L17" i="5"/>
  <c r="U30" i="5"/>
  <c r="U35" i="5" s="1"/>
  <c r="U16" i="5" s="1"/>
  <c r="Q17" i="5"/>
  <c r="P17" i="5"/>
  <c r="V30" i="5"/>
  <c r="V35" i="5" s="1"/>
  <c r="K25" i="2"/>
  <c r="W25" i="5"/>
  <c r="W17" i="5" s="1"/>
  <c r="P17" i="2"/>
  <c r="V17" i="2"/>
  <c r="U17" i="2"/>
  <c r="T17" i="2"/>
  <c r="N17" i="2"/>
  <c r="R17" i="2"/>
  <c r="S17" i="2"/>
  <c r="X30" i="5"/>
  <c r="X35" i="5" s="1"/>
  <c r="X16" i="5" s="1"/>
  <c r="AA30" i="5"/>
  <c r="AA15" i="5" s="1"/>
  <c r="X17" i="5"/>
  <c r="AH30" i="5"/>
  <c r="AH15" i="5" s="1"/>
  <c r="S30" i="5"/>
  <c r="O30" i="5"/>
  <c r="P30" i="5"/>
  <c r="Q30" i="5"/>
  <c r="R30" i="5"/>
  <c r="T30" i="5"/>
  <c r="L7" i="5"/>
  <c r="AD30" i="5"/>
  <c r="AD15" i="5" s="1"/>
  <c r="AG30" i="5"/>
  <c r="AG15" i="5" s="1"/>
  <c r="AD17" i="5"/>
  <c r="AC30" i="5"/>
  <c r="AC15" i="5" s="1"/>
  <c r="AA17" i="5"/>
  <c r="AF35" i="5"/>
  <c r="AF45" i="5" s="1"/>
  <c r="AF49" i="5" s="1"/>
  <c r="AB30" i="5"/>
  <c r="AB15" i="5" s="1"/>
  <c r="AH35" i="5"/>
  <c r="AH16" i="5" s="1"/>
  <c r="AE17" i="5"/>
  <c r="AE30" i="5"/>
  <c r="AE15" i="5" s="1"/>
  <c r="G14" i="6"/>
  <c r="H13" i="6"/>
  <c r="H12" i="6"/>
  <c r="K17" i="5"/>
  <c r="K30" i="5"/>
  <c r="Y17" i="5"/>
  <c r="Y30" i="5"/>
  <c r="Z17" i="5"/>
  <c r="Z30" i="5"/>
  <c r="AO56" i="9" a="1"/>
  <c r="AL41" i="9" a="1"/>
  <c r="AL8" i="9" a="1"/>
  <c r="AJ42" i="9" l="1"/>
  <c r="AJ25" i="9"/>
  <c r="AJ57" i="9"/>
  <c r="AJ9" i="9"/>
  <c r="AB9" i="9" s="1"/>
  <c r="AJ10" i="9"/>
  <c r="AJ58" i="9"/>
  <c r="AJ26" i="9"/>
  <c r="AJ43" i="9"/>
  <c r="Y8" i="9"/>
  <c r="Y24" i="9"/>
  <c r="Y41" i="9"/>
  <c r="AE56" i="9"/>
  <c r="Y56" i="9"/>
  <c r="V34" i="2"/>
  <c r="U34" i="2"/>
  <c r="P34" i="2"/>
  <c r="R29" i="2"/>
  <c r="R30" i="2" s="1"/>
  <c r="S34" i="2"/>
  <c r="Q17" i="2"/>
  <c r="O17" i="2"/>
  <c r="T34" i="2"/>
  <c r="V29" i="2"/>
  <c r="V30" i="2" s="1"/>
  <c r="V15" i="2" s="1"/>
  <c r="Q29" i="2"/>
  <c r="Q30" i="2" s="1"/>
  <c r="Q35" i="2" s="1"/>
  <c r="Q16" i="2" s="1"/>
  <c r="K29" i="2"/>
  <c r="K30" i="2" s="1"/>
  <c r="K15" i="2" s="1"/>
  <c r="K34" i="2"/>
  <c r="L29" i="2"/>
  <c r="M29" i="2"/>
  <c r="M30" i="2" s="1"/>
  <c r="S29" i="2"/>
  <c r="S30" i="2" s="1"/>
  <c r="P29" i="2"/>
  <c r="P30" i="2" s="1"/>
  <c r="O29" i="2"/>
  <c r="O30" i="2" s="1"/>
  <c r="M17" i="2"/>
  <c r="AL41" i="9"/>
  <c r="AO41" i="9" s="1"/>
  <c r="AO56" i="9"/>
  <c r="AH57" i="9"/>
  <c r="AB25" i="9"/>
  <c r="M7" i="2"/>
  <c r="L53" i="2"/>
  <c r="AB42" i="9"/>
  <c r="L21" i="2"/>
  <c r="AB57" i="9"/>
  <c r="U15" i="2"/>
  <c r="N15" i="5"/>
  <c r="L15" i="5"/>
  <c r="L17" i="2"/>
  <c r="M45" i="5"/>
  <c r="M49" i="5" s="1"/>
  <c r="U45" i="5"/>
  <c r="U49" i="5" s="1"/>
  <c r="M15" i="5"/>
  <c r="V15" i="5"/>
  <c r="N45" i="5"/>
  <c r="N49" i="5" s="1"/>
  <c r="W30" i="5"/>
  <c r="W15" i="5" s="1"/>
  <c r="U15" i="5"/>
  <c r="T15" i="5"/>
  <c r="Q15" i="5"/>
  <c r="Z15" i="5"/>
  <c r="X15" i="5"/>
  <c r="O15" i="5"/>
  <c r="Y15" i="5"/>
  <c r="AL8" i="9"/>
  <c r="AO8" i="9" s="1"/>
  <c r="K15" i="5"/>
  <c r="AA35" i="5"/>
  <c r="V45" i="5"/>
  <c r="V49" i="5" s="1"/>
  <c r="V16" i="5"/>
  <c r="X45" i="5"/>
  <c r="X49" i="5" s="1"/>
  <c r="M7" i="5"/>
  <c r="L21" i="5"/>
  <c r="L53" i="5"/>
  <c r="S35" i="5"/>
  <c r="S15" i="5"/>
  <c r="P35" i="5"/>
  <c r="P16" i="5" s="1"/>
  <c r="P15" i="5"/>
  <c r="R35" i="5"/>
  <c r="R16" i="5" s="1"/>
  <c r="R15" i="5"/>
  <c r="AD35" i="5"/>
  <c r="AD16" i="5" s="1"/>
  <c r="Y35" i="5"/>
  <c r="Y16" i="5" s="1"/>
  <c r="AG35" i="5"/>
  <c r="AG45" i="5" s="1"/>
  <c r="AG49" i="5" s="1"/>
  <c r="L45" i="5"/>
  <c r="L49" i="5" s="1"/>
  <c r="O35" i="5"/>
  <c r="O16" i="5" s="1"/>
  <c r="T35" i="5"/>
  <c r="T16" i="5" s="1"/>
  <c r="Q35" i="5"/>
  <c r="Q16" i="5" s="1"/>
  <c r="AG16" i="5"/>
  <c r="AH45" i="5"/>
  <c r="AH49" i="5" s="1"/>
  <c r="AC35" i="5"/>
  <c r="AC45" i="5" s="1"/>
  <c r="AC49" i="5" s="1"/>
  <c r="AE35" i="5"/>
  <c r="AE16" i="5" s="1"/>
  <c r="AF16" i="5"/>
  <c r="AB35" i="5"/>
  <c r="G15" i="6"/>
  <c r="H14" i="6"/>
  <c r="K35" i="5"/>
  <c r="Z35" i="5"/>
  <c r="AA16" i="5"/>
  <c r="AA45" i="5"/>
  <c r="AA49" i="5" s="1"/>
  <c r="U35" i="2"/>
  <c r="U16" i="2" s="1"/>
  <c r="N35" i="2"/>
  <c r="N16" i="2" s="1"/>
  <c r="N15" i="2"/>
  <c r="R35" i="2"/>
  <c r="R15" i="2"/>
  <c r="T35" i="2"/>
  <c r="T16" i="2" s="1"/>
  <c r="T15" i="2"/>
  <c r="AL9" i="9" a="1"/>
  <c r="AN56" i="9" a="1"/>
  <c r="AO57" i="9" a="1"/>
  <c r="AK41" i="9" a="1"/>
  <c r="AK24" i="9" a="1"/>
  <c r="AK8" i="9" a="1"/>
  <c r="AL57" i="9" a="1"/>
  <c r="AK56" i="9" a="1"/>
  <c r="AL42" i="9" a="1"/>
  <c r="AL24" i="9" a="1"/>
  <c r="AK41" i="9" l="1"/>
  <c r="AK24" i="9"/>
  <c r="AN24" i="9" s="1"/>
  <c r="AN56" i="9"/>
  <c r="AK8" i="9"/>
  <c r="AK56" i="9"/>
  <c r="Y43" i="9"/>
  <c r="Y26" i="9"/>
  <c r="AE58" i="9"/>
  <c r="Y58" i="9"/>
  <c r="AJ11" i="9"/>
  <c r="AJ59" i="9"/>
  <c r="AJ27" i="9"/>
  <c r="AJ44" i="9"/>
  <c r="Y10" i="9"/>
  <c r="Y9" i="9"/>
  <c r="AE57" i="9"/>
  <c r="Y57" i="9"/>
  <c r="Y25" i="9"/>
  <c r="Y42" i="9"/>
  <c r="V35" i="2"/>
  <c r="V16" i="2" s="1"/>
  <c r="K17" i="2"/>
  <c r="Q15" i="2"/>
  <c r="L34" i="2"/>
  <c r="M34" i="2"/>
  <c r="M35" i="2" s="1"/>
  <c r="M45" i="2" s="1"/>
  <c r="M49" i="2" s="1"/>
  <c r="M15" i="2"/>
  <c r="S35" i="2"/>
  <c r="S16" i="2" s="1"/>
  <c r="S15" i="2"/>
  <c r="O35" i="2"/>
  <c r="O16" i="2" s="1"/>
  <c r="O15" i="2"/>
  <c r="P35" i="2"/>
  <c r="P16" i="2" s="1"/>
  <c r="P15" i="2"/>
  <c r="L30" i="2"/>
  <c r="AL9" i="9"/>
  <c r="AO9" i="9" s="1"/>
  <c r="AO57" i="9"/>
  <c r="AL42" i="9"/>
  <c r="AH58" i="9"/>
  <c r="AB43" i="9"/>
  <c r="AB10" i="9"/>
  <c r="N7" i="2"/>
  <c r="M21" i="2"/>
  <c r="M53" i="2"/>
  <c r="AB26" i="9"/>
  <c r="AB58" i="9"/>
  <c r="Q45" i="2"/>
  <c r="Q49" i="2" s="1"/>
  <c r="AL57" i="9"/>
  <c r="W35" i="5"/>
  <c r="W45" i="5" s="1"/>
  <c r="W49" i="5" s="1"/>
  <c r="K35" i="2"/>
  <c r="K16" i="2" s="1"/>
  <c r="AL24" i="9"/>
  <c r="S45" i="2"/>
  <c r="S49" i="2" s="1"/>
  <c r="S16" i="5"/>
  <c r="R45" i="5"/>
  <c r="R49" i="5" s="1"/>
  <c r="AD45" i="5"/>
  <c r="AD49" i="5" s="1"/>
  <c r="N7" i="5"/>
  <c r="M21" i="5"/>
  <c r="M53" i="5"/>
  <c r="AC16" i="5"/>
  <c r="AE45" i="5"/>
  <c r="AE49" i="5" s="1"/>
  <c r="S45" i="5"/>
  <c r="S49" i="5" s="1"/>
  <c r="Y45" i="5"/>
  <c r="Y49" i="5" s="1"/>
  <c r="P45" i="5"/>
  <c r="P49" i="5" s="1"/>
  <c r="O45" i="5"/>
  <c r="O49" i="5" s="1"/>
  <c r="T45" i="5"/>
  <c r="T49" i="5" s="1"/>
  <c r="Q45" i="5"/>
  <c r="Q49" i="5" s="1"/>
  <c r="AB16" i="5"/>
  <c r="AB45" i="5"/>
  <c r="AB49" i="5" s="1"/>
  <c r="G16" i="6"/>
  <c r="H15" i="6"/>
  <c r="N45" i="2"/>
  <c r="N49" i="2" s="1"/>
  <c r="U45" i="2"/>
  <c r="U49" i="2" s="1"/>
  <c r="K16" i="5"/>
  <c r="K45" i="5"/>
  <c r="K49" i="5" s="1"/>
  <c r="Z16" i="5"/>
  <c r="Z45" i="5"/>
  <c r="Z49" i="5" s="1"/>
  <c r="R45" i="2"/>
  <c r="R49" i="2" s="1"/>
  <c r="R16" i="2"/>
  <c r="T45" i="2"/>
  <c r="T49" i="2" s="1"/>
  <c r="V45" i="2"/>
  <c r="V49" i="2" s="1"/>
  <c r="AK42" i="9" a="1"/>
  <c r="AK57" i="9" a="1"/>
  <c r="AL10" i="9" a="1"/>
  <c r="AN58" i="9" a="1"/>
  <c r="AO58" i="9" a="1"/>
  <c r="AL58" i="9" a="1"/>
  <c r="AL56" i="9" a="1"/>
  <c r="AL43" i="9" a="1"/>
  <c r="AK26" i="9" a="1"/>
  <c r="AK43" i="9" a="1"/>
  <c r="AN57" i="9" a="1"/>
  <c r="AK10" i="9" a="1"/>
  <c r="AK25" i="9" a="1"/>
  <c r="AK58" i="9" a="1"/>
  <c r="AL25" i="9" a="1"/>
  <c r="AK9" i="9" a="1"/>
  <c r="AL26" i="9" a="1"/>
  <c r="AK58" i="9" l="1"/>
  <c r="AN58" i="9"/>
  <c r="AK42" i="9"/>
  <c r="AN42" i="9" s="1"/>
  <c r="AK57" i="9"/>
  <c r="AK26" i="9"/>
  <c r="AK43" i="9"/>
  <c r="AK9" i="9"/>
  <c r="AN9" i="9" s="1"/>
  <c r="AK25" i="9"/>
  <c r="AK10" i="9"/>
  <c r="AN57" i="9"/>
  <c r="Y11" i="9"/>
  <c r="Y27" i="9"/>
  <c r="AE59" i="9"/>
  <c r="Y59" i="9"/>
  <c r="AH59" i="9"/>
  <c r="AN8" i="9"/>
  <c r="AJ60" i="9"/>
  <c r="AJ45" i="9"/>
  <c r="AJ12" i="9"/>
  <c r="AJ28" i="9"/>
  <c r="AB59" i="9"/>
  <c r="AB27" i="9"/>
  <c r="Y44" i="9"/>
  <c r="AN41" i="9"/>
  <c r="W16" i="5"/>
  <c r="P45" i="2"/>
  <c r="P49" i="2" s="1"/>
  <c r="M16" i="2"/>
  <c r="AL56" i="9"/>
  <c r="O45" i="2"/>
  <c r="O49" i="2" s="1"/>
  <c r="AL25" i="9"/>
  <c r="AO25" i="9" s="1"/>
  <c r="L35" i="2"/>
  <c r="L15" i="2"/>
  <c r="AL43" i="9"/>
  <c r="AO43" i="9" s="1"/>
  <c r="AL58" i="9"/>
  <c r="AL10" i="9"/>
  <c r="AO58" i="9"/>
  <c r="AL26" i="9"/>
  <c r="AB44" i="9"/>
  <c r="O7" i="2"/>
  <c r="N21" i="2"/>
  <c r="N53" i="2"/>
  <c r="AO42" i="9"/>
  <c r="AB11" i="9"/>
  <c r="K45" i="2"/>
  <c r="K49" i="2" s="1"/>
  <c r="AO24" i="9"/>
  <c r="O7" i="5"/>
  <c r="N21" i="5"/>
  <c r="N53" i="5"/>
  <c r="G17" i="6"/>
  <c r="H16" i="6"/>
  <c r="AL27" i="9" a="1"/>
  <c r="AL11" i="9" a="1"/>
  <c r="AL59" i="9" a="1"/>
  <c r="AK11" i="9" a="1"/>
  <c r="AL44" i="9" a="1"/>
  <c r="AK27" i="9" a="1"/>
  <c r="AN59" i="9" a="1"/>
  <c r="AK59" i="9" a="1"/>
  <c r="AK44" i="9" a="1"/>
  <c r="AO59" i="9" a="1"/>
  <c r="AB45" i="9" l="1"/>
  <c r="AB28" i="9"/>
  <c r="AN43" i="9"/>
  <c r="AN59" i="9"/>
  <c r="AK11" i="9"/>
  <c r="AK44" i="9"/>
  <c r="AK27" i="9"/>
  <c r="AN27" i="9" s="1"/>
  <c r="AL27" i="9"/>
  <c r="AO27" i="9" s="1"/>
  <c r="AL59" i="9"/>
  <c r="AO59" i="9"/>
  <c r="AK59" i="9"/>
  <c r="AE60" i="9"/>
  <c r="Y60" i="9"/>
  <c r="AN10" i="9"/>
  <c r="AN25" i="9"/>
  <c r="AN26" i="9"/>
  <c r="H10" i="6" a="1"/>
  <c r="H10" i="6" s="1"/>
  <c r="AJ13" i="9"/>
  <c r="AJ29" i="9"/>
  <c r="AJ61" i="9"/>
  <c r="AJ46" i="9"/>
  <c r="Y28" i="9"/>
  <c r="AB60" i="9"/>
  <c r="Y12" i="9"/>
  <c r="Y45" i="9"/>
  <c r="L45" i="2"/>
  <c r="L49" i="2" s="1"/>
  <c r="L16" i="2"/>
  <c r="AL44" i="9"/>
  <c r="AL11" i="9"/>
  <c r="AO11" i="9" s="1"/>
  <c r="AO10" i="9"/>
  <c r="AO26" i="9"/>
  <c r="P7" i="2"/>
  <c r="O53" i="2"/>
  <c r="O21" i="2"/>
  <c r="AH60" i="9"/>
  <c r="AB12" i="9"/>
  <c r="P7" i="5"/>
  <c r="O21" i="5"/>
  <c r="O53" i="5"/>
  <c r="G18" i="6"/>
  <c r="H17" i="6"/>
  <c r="AL45" i="9" a="1"/>
  <c r="AK60" i="9" a="1"/>
  <c r="AO60" i="9" a="1"/>
  <c r="AL12" i="9" a="1"/>
  <c r="AL28" i="9" a="1"/>
  <c r="AK45" i="9" a="1"/>
  <c r="AL60" i="9" a="1"/>
  <c r="AK12" i="9" a="1"/>
  <c r="AK28" i="9" a="1"/>
  <c r="AN60" i="9" a="1"/>
  <c r="AL45" i="9" l="1"/>
  <c r="AM13" i="9" a="1"/>
  <c r="AM13" i="9" s="1"/>
  <c r="E3" i="7"/>
  <c r="B3" i="9"/>
  <c r="E3" i="1"/>
  <c r="AL28" i="9"/>
  <c r="AO28" i="9" s="1"/>
  <c r="U7" i="1"/>
  <c r="P7" i="1"/>
  <c r="T9" i="1" s="1"/>
  <c r="AM61" i="9" a="1"/>
  <c r="AM61" i="9" s="1"/>
  <c r="S7" i="1"/>
  <c r="AK60" i="9"/>
  <c r="AN60" i="9"/>
  <c r="AK45" i="9"/>
  <c r="AN45" i="9" s="1"/>
  <c r="AK12" i="9"/>
  <c r="AL60" i="9"/>
  <c r="AK28" i="9"/>
  <c r="Y29" i="9"/>
  <c r="Y38" i="7"/>
  <c r="X38" i="7" s="1"/>
  <c r="W38" i="7" s="1"/>
  <c r="V38" i="7" s="1"/>
  <c r="U38" i="7" s="1"/>
  <c r="T38" i="7" s="1"/>
  <c r="S38" i="7" s="1"/>
  <c r="R38" i="7" s="1"/>
  <c r="Q38" i="7" s="1"/>
  <c r="P38" i="7" s="1"/>
  <c r="O38" i="7" s="1"/>
  <c r="N38" i="7" s="1"/>
  <c r="Y70" i="7"/>
  <c r="X70" i="7" s="1"/>
  <c r="W70" i="7" s="1"/>
  <c r="V70" i="7" s="1"/>
  <c r="U70" i="7" s="1"/>
  <c r="T70" i="7" s="1"/>
  <c r="S70" i="7" s="1"/>
  <c r="R70" i="7" s="1"/>
  <c r="Q70" i="7" s="1"/>
  <c r="P70" i="7" s="1"/>
  <c r="O70" i="7" s="1"/>
  <c r="N70" i="7" s="1"/>
  <c r="Y13" i="9"/>
  <c r="Y24" i="7"/>
  <c r="X24" i="7" s="1"/>
  <c r="W24" i="7" s="1"/>
  <c r="V24" i="7" s="1"/>
  <c r="U24" i="7" s="1"/>
  <c r="T24" i="7" s="1"/>
  <c r="S24" i="7" s="1"/>
  <c r="R24" i="7" s="1"/>
  <c r="Q24" i="7" s="1"/>
  <c r="AM29" i="9" a="1"/>
  <c r="AM29" i="9" s="1"/>
  <c r="AM12" i="9" a="1"/>
  <c r="AM12" i="9" s="1"/>
  <c r="AE61" i="9"/>
  <c r="Y61" i="9"/>
  <c r="AP60" i="9" a="1"/>
  <c r="AP60" i="9" s="1"/>
  <c r="AJ62" i="9"/>
  <c r="AJ14" i="9"/>
  <c r="AJ30" i="9"/>
  <c r="AJ47" i="9"/>
  <c r="Q7" i="1"/>
  <c r="V7" i="1"/>
  <c r="AM60" i="9" a="1"/>
  <c r="AM60" i="9" s="1"/>
  <c r="AP61" i="9" a="1"/>
  <c r="AP61" i="9" s="1"/>
  <c r="AN44" i="9"/>
  <c r="N7" i="1"/>
  <c r="S9" i="1" s="1"/>
  <c r="AM46" i="9" a="1"/>
  <c r="AM46" i="9" s="1"/>
  <c r="AM28" i="9" a="1"/>
  <c r="AM28" i="9" s="1"/>
  <c r="AN11" i="9"/>
  <c r="AM45" i="9" a="1"/>
  <c r="AM45" i="9" s="1"/>
  <c r="O7" i="1"/>
  <c r="O10" i="1" s="1"/>
  <c r="T7" i="1"/>
  <c r="Y46" i="9"/>
  <c r="AO60" i="9"/>
  <c r="AL12" i="9"/>
  <c r="Q7" i="2"/>
  <c r="P21" i="2"/>
  <c r="P53" i="2"/>
  <c r="AB46" i="9"/>
  <c r="AH61" i="9"/>
  <c r="AO45" i="9"/>
  <c r="AO44" i="9"/>
  <c r="AB13" i="9"/>
  <c r="Q7" i="5"/>
  <c r="P21" i="5"/>
  <c r="P53" i="5"/>
  <c r="G19" i="6"/>
  <c r="H18" i="6"/>
  <c r="O18" i="1" a="1"/>
  <c r="AK61" i="9" a="1"/>
  <c r="O15" i="1" a="1"/>
  <c r="O19" i="1" a="1"/>
  <c r="O14" i="1" a="1"/>
  <c r="O44" i="1" a="1"/>
  <c r="O36" i="1" a="1"/>
  <c r="AN61" i="9" a="1"/>
  <c r="O39" i="1" a="1"/>
  <c r="O45" i="1" a="1"/>
  <c r="O50" i="1" a="1"/>
  <c r="O58" i="1" a="1"/>
  <c r="O49" i="1" a="1"/>
  <c r="O60" i="1" a="1"/>
  <c r="O51" i="1" a="1"/>
  <c r="O26" i="1" a="1"/>
  <c r="AK13" i="9" a="1"/>
  <c r="O59" i="1" a="1"/>
  <c r="O43" i="1" a="1"/>
  <c r="AL46" i="9" a="1"/>
  <c r="O35" i="1" a="1"/>
  <c r="O34" i="1" a="1"/>
  <c r="O62" i="1" a="1"/>
  <c r="AK29" i="9" a="1"/>
  <c r="O31" i="1" a="1"/>
  <c r="O46" i="1" a="1"/>
  <c r="AL13" i="9" a="1"/>
  <c r="O29" i="1" a="1"/>
  <c r="AK46" i="9" a="1"/>
  <c r="O57" i="1" a="1"/>
  <c r="O56" i="1" a="1"/>
  <c r="O42" i="1" a="1"/>
  <c r="O40" i="1" a="1"/>
  <c r="O30" i="1" a="1"/>
  <c r="O27" i="1" a="1"/>
  <c r="O16" i="1" a="1"/>
  <c r="O17" i="1" a="1"/>
  <c r="O41" i="1" a="1"/>
  <c r="AO61" i="9" a="1"/>
  <c r="O61" i="1" a="1"/>
  <c r="S10" i="1" l="1"/>
  <c r="AK29" i="9"/>
  <c r="AK46" i="9"/>
  <c r="AK61" i="9"/>
  <c r="AN61" i="9"/>
  <c r="AK13" i="9"/>
  <c r="AN13" i="9" s="1"/>
  <c r="Y30" i="9"/>
  <c r="AM30" i="9" a="1"/>
  <c r="AM30" i="9" s="1"/>
  <c r="Y14" i="9"/>
  <c r="AM14" i="9" a="1"/>
  <c r="AM14" i="9" s="1"/>
  <c r="AE62" i="9"/>
  <c r="Y62" i="9"/>
  <c r="AP62" i="9" a="1"/>
  <c r="AP62" i="9" s="1"/>
  <c r="AM62" i="9" a="1"/>
  <c r="AM62" i="9" s="1"/>
  <c r="AN28" i="9"/>
  <c r="AJ15" i="9"/>
  <c r="AJ31" i="9"/>
  <c r="AJ63" i="9"/>
  <c r="AJ48" i="9"/>
  <c r="AN12" i="9"/>
  <c r="Y47" i="9"/>
  <c r="AM47" i="9" a="1"/>
  <c r="AM47" i="9" s="1"/>
  <c r="N10" i="1"/>
  <c r="T10" i="1"/>
  <c r="AH62" i="9"/>
  <c r="AL13" i="9"/>
  <c r="AO13" i="9" s="1"/>
  <c r="AL46" i="9"/>
  <c r="AO61" i="9"/>
  <c r="AO12" i="9"/>
  <c r="R7" i="2"/>
  <c r="Q53" i="2"/>
  <c r="Q21" i="2"/>
  <c r="AB62" i="9"/>
  <c r="AB30" i="9"/>
  <c r="AB47" i="9"/>
  <c r="O27" i="1"/>
  <c r="O44" i="1"/>
  <c r="O57" i="1"/>
  <c r="O30" i="1"/>
  <c r="O46" i="1"/>
  <c r="O14" i="1"/>
  <c r="O49" i="1"/>
  <c r="O15" i="1"/>
  <c r="O34" i="1"/>
  <c r="O50" i="1"/>
  <c r="O35" i="1"/>
  <c r="O31" i="1"/>
  <c r="O16" i="1"/>
  <c r="O51" i="1"/>
  <c r="O17" i="1"/>
  <c r="O36" i="1"/>
  <c r="O18" i="1"/>
  <c r="O56" i="1"/>
  <c r="O43" i="1"/>
  <c r="O19" i="1"/>
  <c r="O62" i="1"/>
  <c r="O29" i="1"/>
  <c r="O39" i="1"/>
  <c r="O61" i="1"/>
  <c r="O45" i="1"/>
  <c r="O40" i="1"/>
  <c r="O41" i="1"/>
  <c r="O59" i="1"/>
  <c r="O60" i="1"/>
  <c r="O26" i="1"/>
  <c r="O42" i="1"/>
  <c r="O58" i="1"/>
  <c r="P24" i="7"/>
  <c r="R7" i="5"/>
  <c r="Q21" i="5"/>
  <c r="Q53" i="5"/>
  <c r="G20" i="6"/>
  <c r="H19" i="6"/>
  <c r="N30" i="1" a="1"/>
  <c r="N58" i="1" a="1"/>
  <c r="T18" i="1"/>
  <c r="T14" i="1"/>
  <c r="T31" i="1"/>
  <c r="T35" i="1"/>
  <c r="N15" i="1" a="1"/>
  <c r="T29" i="1"/>
  <c r="S46" i="1"/>
  <c r="N27" i="1" a="1"/>
  <c r="S42" i="1"/>
  <c r="S43" i="1"/>
  <c r="S15" i="1"/>
  <c r="S19" i="1"/>
  <c r="T39" i="1"/>
  <c r="S17" i="1"/>
  <c r="N59" i="1" a="1"/>
  <c r="AK30" i="9" a="1"/>
  <c r="N17" i="1" a="1"/>
  <c r="N35" i="1" a="1"/>
  <c r="N14" i="1" a="1"/>
  <c r="N43" i="1" a="1"/>
  <c r="AO62" i="9" a="1"/>
  <c r="T19" i="1"/>
  <c r="N41" i="1" a="1"/>
  <c r="N49" i="1" a="1"/>
  <c r="AK14" i="9" a="1"/>
  <c r="T27" i="1"/>
  <c r="AL47" i="9" a="1"/>
  <c r="S41" i="1"/>
  <c r="N60" i="1" a="1"/>
  <c r="S39" i="1"/>
  <c r="N34" i="1" a="1"/>
  <c r="T16" i="1"/>
  <c r="S51" i="1"/>
  <c r="T43" i="1"/>
  <c r="T26" i="1"/>
  <c r="T51" i="1"/>
  <c r="N39" i="1" a="1"/>
  <c r="N31" i="1" a="1"/>
  <c r="T44" i="1"/>
  <c r="N36" i="1" a="1"/>
  <c r="N19" i="1" a="1"/>
  <c r="S16" i="1"/>
  <c r="N29" i="1" a="1"/>
  <c r="N46" i="1" a="1"/>
  <c r="T45" i="1"/>
  <c r="S29" i="1"/>
  <c r="T40" i="1"/>
  <c r="N62" i="1" a="1"/>
  <c r="S34" i="1"/>
  <c r="N45" i="1" a="1"/>
  <c r="S40" i="1"/>
  <c r="S27" i="1"/>
  <c r="N18" i="1" a="1"/>
  <c r="N50" i="1" a="1"/>
  <c r="S26" i="1"/>
  <c r="S44" i="1"/>
  <c r="N57" i="1" a="1"/>
  <c r="S30" i="1"/>
  <c r="S50" i="1"/>
  <c r="N44" i="1" a="1"/>
  <c r="AK62" i="9" a="1"/>
  <c r="N26" i="1" a="1"/>
  <c r="S31" i="1"/>
  <c r="N61" i="1" a="1"/>
  <c r="S35" i="1"/>
  <c r="T49" i="1"/>
  <c r="T15" i="1"/>
  <c r="T17" i="1"/>
  <c r="AN62" i="9" a="1"/>
  <c r="S18" i="1"/>
  <c r="AL30" i="9" a="1"/>
  <c r="AL62" i="9" a="1"/>
  <c r="N51" i="1" a="1"/>
  <c r="S36" i="1"/>
  <c r="T34" i="1"/>
  <c r="S49" i="1"/>
  <c r="N40" i="1" a="1"/>
  <c r="T46" i="1"/>
  <c r="AK47" i="9" a="1"/>
  <c r="N16" i="1" a="1"/>
  <c r="T36" i="1"/>
  <c r="T41" i="1"/>
  <c r="T30" i="1"/>
  <c r="S14" i="1"/>
  <c r="N42" i="1" a="1"/>
  <c r="S45" i="1"/>
  <c r="T42" i="1"/>
  <c r="T50" i="1"/>
  <c r="N56" i="1" a="1"/>
  <c r="S47" i="1" l="1"/>
  <c r="S32" i="1"/>
  <c r="S28" i="1"/>
  <c r="S22" i="1" s="1"/>
  <c r="S37" i="1"/>
  <c r="AK62" i="9"/>
  <c r="AN62" i="9"/>
  <c r="AK14" i="9"/>
  <c r="AN14" i="9" s="1"/>
  <c r="AK47" i="9"/>
  <c r="AN47" i="9" s="1"/>
  <c r="AO62" i="9"/>
  <c r="AK30" i="9"/>
  <c r="T47" i="1"/>
  <c r="T37" i="1"/>
  <c r="T28" i="1"/>
  <c r="T22" i="1" s="1"/>
  <c r="T32" i="1"/>
  <c r="N36" i="1"/>
  <c r="N60" i="1"/>
  <c r="N57" i="1"/>
  <c r="N35" i="1"/>
  <c r="N34" i="1"/>
  <c r="N41" i="1"/>
  <c r="N39" i="1"/>
  <c r="N44" i="1"/>
  <c r="N26" i="1"/>
  <c r="N18" i="1"/>
  <c r="N59" i="1"/>
  <c r="N29" i="1"/>
  <c r="N51" i="1"/>
  <c r="N19" i="1"/>
  <c r="N31" i="1"/>
  <c r="N15" i="1"/>
  <c r="N45" i="1"/>
  <c r="N62" i="1"/>
  <c r="N58" i="1"/>
  <c r="N17" i="1"/>
  <c r="N43" i="1"/>
  <c r="N16" i="1"/>
  <c r="N46" i="1"/>
  <c r="N30" i="1"/>
  <c r="N61" i="1"/>
  <c r="N49" i="1"/>
  <c r="N40" i="1"/>
  <c r="N50" i="1"/>
  <c r="N27" i="1"/>
  <c r="N14" i="1"/>
  <c r="N56" i="1"/>
  <c r="N42" i="1"/>
  <c r="Y48" i="9"/>
  <c r="AM48" i="9" a="1"/>
  <c r="AM48" i="9" s="1"/>
  <c r="Y63" i="9"/>
  <c r="AE63" i="9"/>
  <c r="AM63" i="9" a="1"/>
  <c r="AM63" i="9" s="1"/>
  <c r="AP63" i="9" a="1"/>
  <c r="AP63" i="9" s="1"/>
  <c r="Y31" i="9"/>
  <c r="AM31" i="9" a="1"/>
  <c r="AM31" i="9" s="1"/>
  <c r="AJ49" i="9"/>
  <c r="AJ16" i="9"/>
  <c r="AJ32" i="9"/>
  <c r="AJ64" i="9"/>
  <c r="Y15" i="9"/>
  <c r="AM15" i="9" a="1"/>
  <c r="AM15" i="9" s="1"/>
  <c r="AN46" i="9"/>
  <c r="AN29" i="9"/>
  <c r="AL47" i="9"/>
  <c r="AO47" i="9" s="1"/>
  <c r="AL30" i="9"/>
  <c r="AL62" i="9"/>
  <c r="S7" i="2"/>
  <c r="R53" i="2"/>
  <c r="R21" i="2"/>
  <c r="AO46" i="9"/>
  <c r="O37" i="1"/>
  <c r="O32" i="1"/>
  <c r="O47" i="1"/>
  <c r="O28" i="1"/>
  <c r="O24" i="7"/>
  <c r="S7" i="5"/>
  <c r="R21" i="5"/>
  <c r="R53" i="5"/>
  <c r="G21" i="6"/>
  <c r="H20" i="6"/>
  <c r="AK31" i="9" a="1"/>
  <c r="AN63" i="9" a="1"/>
  <c r="AK63" i="9" a="1"/>
  <c r="AK48" i="9" a="1"/>
  <c r="AK15" i="9" a="1"/>
  <c r="S33" i="1" l="1"/>
  <c r="S20" i="1" s="1"/>
  <c r="N28" i="1"/>
  <c r="N22" i="1" s="1"/>
  <c r="N32" i="1"/>
  <c r="N37" i="1"/>
  <c r="N47" i="1"/>
  <c r="T33" i="1"/>
  <c r="T20" i="1" s="1"/>
  <c r="AK63" i="9"/>
  <c r="AK48" i="9"/>
  <c r="AK31" i="9"/>
  <c r="AN31" i="9" s="1"/>
  <c r="AN63" i="9"/>
  <c r="AK15" i="9"/>
  <c r="AN30" i="9"/>
  <c r="AE64" i="9"/>
  <c r="Y64" i="9"/>
  <c r="AP64" i="9" a="1"/>
  <c r="AP64" i="9" s="1"/>
  <c r="AM64" i="9" a="1"/>
  <c r="AM64" i="9" s="1"/>
  <c r="Y16" i="9"/>
  <c r="AM16" i="9" a="1"/>
  <c r="AM16" i="9" s="1"/>
  <c r="Y32" i="9"/>
  <c r="AM32" i="9" a="1"/>
  <c r="AM32" i="9" s="1"/>
  <c r="AJ17" i="9"/>
  <c r="AJ33" i="9"/>
  <c r="AJ65" i="9"/>
  <c r="AJ50" i="9"/>
  <c r="Y49" i="9"/>
  <c r="AM49" i="9" a="1"/>
  <c r="AM49" i="9" s="1"/>
  <c r="T7" i="2"/>
  <c r="S21" i="2"/>
  <c r="S53" i="2"/>
  <c r="O33" i="1"/>
  <c r="O20" i="1" s="1"/>
  <c r="O22" i="1"/>
  <c r="P5" i="7"/>
  <c r="N24" i="7"/>
  <c r="N5" i="7" s="1"/>
  <c r="O5" i="7"/>
  <c r="T7" i="5"/>
  <c r="S21" i="5"/>
  <c r="S53" i="5"/>
  <c r="G22" i="6"/>
  <c r="H22" i="6" s="1"/>
  <c r="H21" i="6"/>
  <c r="P27" i="7" a="1"/>
  <c r="N30" i="7" a="1"/>
  <c r="O74" i="7" a="1"/>
  <c r="P78" i="7" a="1"/>
  <c r="AK16" i="9" a="1"/>
  <c r="N60" i="7" a="1"/>
  <c r="P56" i="7" a="1"/>
  <c r="P59" i="7" a="1"/>
  <c r="P65" i="7" a="1"/>
  <c r="N29" i="7" a="1"/>
  <c r="N41" i="7" a="1"/>
  <c r="P43" i="7" a="1"/>
  <c r="N55" i="7" a="1"/>
  <c r="N77" i="7" a="1"/>
  <c r="N28" i="7" a="1"/>
  <c r="O28" i="7" a="1"/>
  <c r="P31" i="7" a="1"/>
  <c r="N45" i="7" a="1"/>
  <c r="N44" i="7" a="1"/>
  <c r="N26" i="7" a="1"/>
  <c r="P41" i="7" a="1"/>
  <c r="N27" i="7" a="1"/>
  <c r="O43" i="7" a="1"/>
  <c r="O73" i="7" a="1"/>
  <c r="O29" i="7" a="1"/>
  <c r="O50" i="7" a="1"/>
  <c r="O30" i="7" a="1"/>
  <c r="P76" i="7" a="1"/>
  <c r="N53" i="7" a="1"/>
  <c r="P58" i="7" a="1"/>
  <c r="P64" i="7" a="1"/>
  <c r="O44" i="7" a="1"/>
  <c r="P54" i="7" a="1"/>
  <c r="P40" i="7" a="1"/>
  <c r="N31" i="7" a="1"/>
  <c r="N40" i="7" a="1"/>
  <c r="O64" i="7" a="1"/>
  <c r="O53" i="7" a="1"/>
  <c r="P48" i="7" a="1"/>
  <c r="N57" i="7" a="1"/>
  <c r="O31" i="7" a="1"/>
  <c r="O45" i="7" a="1"/>
  <c r="AN64" i="9" a="1"/>
  <c r="O49" i="7" a="1"/>
  <c r="O75" i="7" a="1"/>
  <c r="O58" i="7" a="1"/>
  <c r="O78" i="7" a="1"/>
  <c r="P30" i="7" a="1"/>
  <c r="N72" i="7" a="1"/>
  <c r="P50" i="7" a="1"/>
  <c r="N74" i="7" a="1"/>
  <c r="P74" i="7" a="1"/>
  <c r="P49" i="7" a="1"/>
  <c r="P73" i="7" a="1"/>
  <c r="O77" i="7" a="1"/>
  <c r="N49" i="7" a="1"/>
  <c r="N59" i="7" a="1"/>
  <c r="O63" i="7" a="1"/>
  <c r="N78" i="7" a="1"/>
  <c r="O48" i="7" a="1"/>
  <c r="O60" i="7" a="1"/>
  <c r="O59" i="7" a="1"/>
  <c r="P53" i="7" a="1"/>
  <c r="N56" i="7" a="1"/>
  <c r="P77" i="7" a="1"/>
  <c r="P75" i="7" a="1"/>
  <c r="N76" i="7" a="1"/>
  <c r="O40" i="7" a="1"/>
  <c r="P63" i="7" a="1"/>
  <c r="O56" i="7" a="1"/>
  <c r="P44" i="7" a="1"/>
  <c r="AK49" i="9" a="1"/>
  <c r="P57" i="7" a="1"/>
  <c r="P72" i="7" a="1"/>
  <c r="O72" i="7" a="1"/>
  <c r="AK64" i="9" a="1"/>
  <c r="P55" i="7" a="1"/>
  <c r="P29" i="7" a="1"/>
  <c r="O76" i="7" a="1"/>
  <c r="O55" i="7" a="1"/>
  <c r="N64" i="7" a="1"/>
  <c r="O57" i="7" a="1"/>
  <c r="P26" i="7" a="1"/>
  <c r="N48" i="7" a="1"/>
  <c r="N58" i="7" a="1"/>
  <c r="N75" i="7" a="1"/>
  <c r="O41" i="7" a="1"/>
  <c r="O26" i="7" a="1"/>
  <c r="P28" i="7" a="1"/>
  <c r="O27" i="7" a="1"/>
  <c r="N63" i="7" a="1"/>
  <c r="O54" i="7" a="1"/>
  <c r="N50" i="7" a="1"/>
  <c r="O65" i="7" a="1"/>
  <c r="N54" i="7" a="1"/>
  <c r="P45" i="7" a="1"/>
  <c r="AK32" i="9" a="1"/>
  <c r="N73" i="7" a="1"/>
  <c r="N65" i="7" a="1"/>
  <c r="P60" i="7" a="1"/>
  <c r="N43" i="7" a="1"/>
  <c r="S38" i="1" l="1"/>
  <c r="S21" i="1" s="1"/>
  <c r="U7" i="5"/>
  <c r="N33" i="1"/>
  <c r="N20" i="1" s="1"/>
  <c r="T38" i="1"/>
  <c r="T21" i="1" s="1"/>
  <c r="AK64" i="9"/>
  <c r="AN64" i="9"/>
  <c r="AK49" i="9"/>
  <c r="AN49" i="9" s="1"/>
  <c r="AK32" i="9"/>
  <c r="AK16" i="9"/>
  <c r="AN16" i="9" s="1"/>
  <c r="Y33" i="9"/>
  <c r="AM33" i="9" a="1"/>
  <c r="AM33" i="9" s="1"/>
  <c r="AN15" i="9"/>
  <c r="Y50" i="9"/>
  <c r="AM50" i="9" a="1"/>
  <c r="AM50" i="9" s="1"/>
  <c r="Y17" i="9"/>
  <c r="AM17" i="9" a="1"/>
  <c r="AM17" i="9" s="1"/>
  <c r="AE65" i="9"/>
  <c r="Y65" i="9"/>
  <c r="AM65" i="9" a="1"/>
  <c r="AM65" i="9" s="1"/>
  <c r="AP65" i="9" a="1"/>
  <c r="AP65" i="9" s="1"/>
  <c r="AJ18" i="9"/>
  <c r="AJ66" i="9"/>
  <c r="AJ34" i="9"/>
  <c r="AJ51" i="9"/>
  <c r="AN48" i="9"/>
  <c r="AJ19" i="9"/>
  <c r="AJ35" i="9"/>
  <c r="AJ67" i="9"/>
  <c r="AJ52" i="9"/>
  <c r="U7" i="2"/>
  <c r="T21" i="2"/>
  <c r="T53" i="2"/>
  <c r="O38" i="1"/>
  <c r="O21" i="1" s="1"/>
  <c r="P31" i="7"/>
  <c r="P28" i="7"/>
  <c r="P27" i="7"/>
  <c r="P29" i="7"/>
  <c r="P26" i="7"/>
  <c r="P30" i="7"/>
  <c r="P45" i="7"/>
  <c r="P56" i="7"/>
  <c r="P60" i="7"/>
  <c r="P65" i="7"/>
  <c r="P59" i="7"/>
  <c r="P40" i="7"/>
  <c r="P43" i="7"/>
  <c r="P48" i="7"/>
  <c r="P53" i="7"/>
  <c r="P57" i="7"/>
  <c r="P50" i="7"/>
  <c r="P55" i="7"/>
  <c r="P41" i="7"/>
  <c r="P44" i="7"/>
  <c r="P49" i="7"/>
  <c r="P54" i="7"/>
  <c r="P58" i="7"/>
  <c r="P63" i="7"/>
  <c r="P64" i="7"/>
  <c r="P76" i="7"/>
  <c r="P73" i="7"/>
  <c r="P74" i="7"/>
  <c r="P77" i="7"/>
  <c r="P72" i="7"/>
  <c r="P75" i="7"/>
  <c r="P78" i="7"/>
  <c r="R5" i="7"/>
  <c r="Q5" i="7"/>
  <c r="O73" i="7"/>
  <c r="O78" i="7"/>
  <c r="O75" i="7"/>
  <c r="O72" i="7"/>
  <c r="O76" i="7"/>
  <c r="O77" i="7"/>
  <c r="O74" i="7"/>
  <c r="O64" i="7"/>
  <c r="O50" i="7"/>
  <c r="O59" i="7"/>
  <c r="O63" i="7"/>
  <c r="O58" i="7"/>
  <c r="O54" i="7"/>
  <c r="O49" i="7"/>
  <c r="O44" i="7"/>
  <c r="O41" i="7"/>
  <c r="O57" i="7"/>
  <c r="O53" i="7"/>
  <c r="O48" i="7"/>
  <c r="O43" i="7"/>
  <c r="O40" i="7"/>
  <c r="O65" i="7"/>
  <c r="O60" i="7"/>
  <c r="O56" i="7"/>
  <c r="O45" i="7"/>
  <c r="O55" i="7"/>
  <c r="O30" i="7"/>
  <c r="O26" i="7"/>
  <c r="O31" i="7"/>
  <c r="O29" i="7"/>
  <c r="O28" i="7"/>
  <c r="O27" i="7"/>
  <c r="N76" i="7"/>
  <c r="N73" i="7"/>
  <c r="N78" i="7"/>
  <c r="N75" i="7"/>
  <c r="N72" i="7"/>
  <c r="N77" i="7"/>
  <c r="N74" i="7"/>
  <c r="N64" i="7"/>
  <c r="N59" i="7"/>
  <c r="N55" i="7"/>
  <c r="N50" i="7"/>
  <c r="N45" i="7"/>
  <c r="N63" i="7"/>
  <c r="N58" i="7"/>
  <c r="N54" i="7"/>
  <c r="N49" i="7"/>
  <c r="N44" i="7"/>
  <c r="N41" i="7"/>
  <c r="N57" i="7"/>
  <c r="N53" i="7"/>
  <c r="N48" i="7"/>
  <c r="N43" i="7"/>
  <c r="N56" i="7"/>
  <c r="N40" i="7"/>
  <c r="N60" i="7"/>
  <c r="N65" i="7"/>
  <c r="N31" i="7"/>
  <c r="N27" i="7"/>
  <c r="N30" i="7"/>
  <c r="N26" i="7"/>
  <c r="N29" i="7"/>
  <c r="N28" i="7"/>
  <c r="V7" i="5"/>
  <c r="U21" i="5"/>
  <c r="U53" i="5"/>
  <c r="T21" i="5"/>
  <c r="T53" i="5"/>
  <c r="R77" i="7" a="1"/>
  <c r="R48" i="7" a="1"/>
  <c r="R41" i="7" a="1"/>
  <c r="R76" i="7" a="1"/>
  <c r="Q50" i="7" a="1"/>
  <c r="Q29" i="7" a="1"/>
  <c r="R73" i="7" a="1"/>
  <c r="Q75" i="7" a="1"/>
  <c r="R75" i="7" a="1"/>
  <c r="R64" i="7" a="1"/>
  <c r="R65" i="7" a="1"/>
  <c r="Q27" i="7" a="1"/>
  <c r="AK65" i="9" a="1"/>
  <c r="Q76" i="7" a="1"/>
  <c r="Q65" i="7" a="1"/>
  <c r="Q40" i="7" a="1"/>
  <c r="R59" i="7" a="1"/>
  <c r="Q57" i="7" a="1"/>
  <c r="R31" i="7" a="1"/>
  <c r="R29" i="7" a="1"/>
  <c r="R74" i="7" a="1"/>
  <c r="R44" i="7" a="1"/>
  <c r="R55" i="7" a="1"/>
  <c r="Q73" i="7" a="1"/>
  <c r="Q59" i="7" a="1"/>
  <c r="Q43" i="7" a="1"/>
  <c r="R53" i="7" a="1"/>
  <c r="Q45" i="7" a="1"/>
  <c r="R56" i="7" a="1"/>
  <c r="R57" i="7" a="1"/>
  <c r="R27" i="7" a="1"/>
  <c r="R45" i="7" a="1"/>
  <c r="Q53" i="7" a="1"/>
  <c r="AK33" i="9" a="1"/>
  <c r="R60" i="7" a="1"/>
  <c r="Q41" i="7" a="1"/>
  <c r="Q26" i="7" a="1"/>
  <c r="Q78" i="7" a="1"/>
  <c r="R63" i="7" a="1"/>
  <c r="Q49" i="7" a="1"/>
  <c r="Q64" i="7" a="1"/>
  <c r="Q72" i="7" a="1"/>
  <c r="Q28" i="7" a="1"/>
  <c r="Q30" i="7" a="1"/>
  <c r="Q58" i="7" a="1"/>
  <c r="AK50" i="9" a="1"/>
  <c r="Q55" i="7" a="1"/>
  <c r="R40" i="7" a="1"/>
  <c r="Q31" i="7" a="1"/>
  <c r="R26" i="7" a="1"/>
  <c r="Q44" i="7" a="1"/>
  <c r="Q56" i="7" a="1"/>
  <c r="Q48" i="7" a="1"/>
  <c r="R50" i="7" a="1"/>
  <c r="Q77" i="7" a="1"/>
  <c r="AN65" i="9" a="1"/>
  <c r="R43" i="7" a="1"/>
  <c r="R58" i="7" a="1"/>
  <c r="R72" i="7" a="1"/>
  <c r="R78" i="7" a="1"/>
  <c r="R30" i="7" a="1"/>
  <c r="R54" i="7" a="1"/>
  <c r="Q60" i="7" a="1"/>
  <c r="AK17" i="9" a="1"/>
  <c r="Q54" i="7" a="1"/>
  <c r="R49" i="7" a="1"/>
  <c r="Q74" i="7" a="1"/>
  <c r="Q63" i="7" a="1"/>
  <c r="R28" i="7" a="1"/>
  <c r="S48" i="1" l="1"/>
  <c r="S52" i="1" s="1"/>
  <c r="N38" i="1"/>
  <c r="N21" i="1" s="1"/>
  <c r="T48" i="1"/>
  <c r="T52" i="1" s="1"/>
  <c r="AK50" i="9"/>
  <c r="AK33" i="9"/>
  <c r="AN33" i="9" s="1"/>
  <c r="AN65" i="9"/>
  <c r="AK65" i="9"/>
  <c r="AK17" i="9"/>
  <c r="Y34" i="9"/>
  <c r="AM34" i="9" a="1"/>
  <c r="AM34" i="9" s="1"/>
  <c r="AE66" i="9"/>
  <c r="Y66" i="9"/>
  <c r="AM66" i="9" a="1"/>
  <c r="AM66" i="9" s="1"/>
  <c r="AP66" i="9" a="1"/>
  <c r="AP66" i="9" s="1"/>
  <c r="Y18" i="9"/>
  <c r="AM18" i="9" a="1"/>
  <c r="AM18" i="9" s="1"/>
  <c r="Y51" i="9"/>
  <c r="AM51" i="9" a="1"/>
  <c r="AM51" i="9" s="1"/>
  <c r="Y35" i="9"/>
  <c r="AM35" i="9" a="1"/>
  <c r="AM35" i="9" s="1"/>
  <c r="AN32" i="9"/>
  <c r="Y52" i="9"/>
  <c r="AM52" i="9" a="1"/>
  <c r="AM52" i="9" s="1"/>
  <c r="AE67" i="9"/>
  <c r="Y67" i="9"/>
  <c r="AM67" i="9" a="1"/>
  <c r="AM67" i="9" s="1"/>
  <c r="AP67" i="9" a="1"/>
  <c r="AP67" i="9" s="1"/>
  <c r="Y19" i="9"/>
  <c r="AM19" i="9" a="1"/>
  <c r="AM19" i="9" s="1"/>
  <c r="P42" i="7"/>
  <c r="P34" i="7" s="1"/>
  <c r="V7" i="2"/>
  <c r="U21" i="2"/>
  <c r="U53" i="2"/>
  <c r="O48" i="1"/>
  <c r="O52" i="1" s="1"/>
  <c r="P51" i="7"/>
  <c r="P46" i="7"/>
  <c r="P61" i="7"/>
  <c r="Q26" i="7"/>
  <c r="Q27" i="7"/>
  <c r="Q31" i="7"/>
  <c r="Q28" i="7"/>
  <c r="Q29" i="7"/>
  <c r="Q30" i="7"/>
  <c r="Q45" i="7"/>
  <c r="Q50" i="7"/>
  <c r="Q55" i="7"/>
  <c r="Q59" i="7"/>
  <c r="Q64" i="7"/>
  <c r="Q44" i="7"/>
  <c r="Q56" i="7"/>
  <c r="Q60" i="7"/>
  <c r="Q65" i="7"/>
  <c r="Q58" i="7"/>
  <c r="Q49" i="7"/>
  <c r="Q40" i="7"/>
  <c r="Q54" i="7"/>
  <c r="Q43" i="7"/>
  <c r="Q48" i="7"/>
  <c r="Q53" i="7"/>
  <c r="Q57" i="7"/>
  <c r="Q63" i="7"/>
  <c r="Q41" i="7"/>
  <c r="Q78" i="7"/>
  <c r="Q73" i="7"/>
  <c r="Q76" i="7"/>
  <c r="Q74" i="7"/>
  <c r="Q77" i="7"/>
  <c r="Q72" i="7"/>
  <c r="Q75" i="7"/>
  <c r="R30" i="7"/>
  <c r="R27" i="7"/>
  <c r="R31" i="7"/>
  <c r="R26" i="7"/>
  <c r="R28" i="7"/>
  <c r="R29" i="7"/>
  <c r="R54" i="7"/>
  <c r="R45" i="7"/>
  <c r="R50" i="7"/>
  <c r="R55" i="7"/>
  <c r="R59" i="7"/>
  <c r="R64" i="7"/>
  <c r="R49" i="7"/>
  <c r="R44" i="7"/>
  <c r="R63" i="7"/>
  <c r="R56" i="7"/>
  <c r="R60" i="7"/>
  <c r="R65" i="7"/>
  <c r="R58" i="7"/>
  <c r="R40" i="7"/>
  <c r="R41" i="7"/>
  <c r="R43" i="7"/>
  <c r="R48" i="7"/>
  <c r="R53" i="7"/>
  <c r="R57" i="7"/>
  <c r="R78" i="7"/>
  <c r="R73" i="7"/>
  <c r="R76" i="7"/>
  <c r="R75" i="7"/>
  <c r="R74" i="7"/>
  <c r="R77" i="7"/>
  <c r="R72" i="7"/>
  <c r="N42" i="7"/>
  <c r="N51" i="7"/>
  <c r="O42" i="7"/>
  <c r="N46" i="7"/>
  <c r="N61" i="7"/>
  <c r="O46" i="7"/>
  <c r="O51" i="7"/>
  <c r="O61" i="7"/>
  <c r="V21" i="5"/>
  <c r="W7" i="5"/>
  <c r="V53" i="5"/>
  <c r="AK19" i="9" a="1"/>
  <c r="AK34" i="9" a="1"/>
  <c r="AN66" i="9" a="1"/>
  <c r="AK35" i="9" a="1"/>
  <c r="AK67" i="9" a="1"/>
  <c r="AK52" i="9" a="1"/>
  <c r="AK18" i="9" a="1"/>
  <c r="AK66" i="9" a="1"/>
  <c r="AK51" i="9" a="1"/>
  <c r="AN67" i="9" a="1"/>
  <c r="N48" i="1" l="1"/>
  <c r="N52" i="1" s="1"/>
  <c r="AN67" i="9"/>
  <c r="AK66" i="9"/>
  <c r="AK52" i="9"/>
  <c r="AN66" i="9"/>
  <c r="AK34" i="9"/>
  <c r="AK35" i="9"/>
  <c r="AK19" i="9"/>
  <c r="AK18" i="9"/>
  <c r="AN18" i="9" s="1"/>
  <c r="AK51" i="9"/>
  <c r="AK67" i="9"/>
  <c r="AN17" i="9"/>
  <c r="AN50" i="9"/>
  <c r="P47" i="7"/>
  <c r="P32" i="7" s="1"/>
  <c r="V53" i="2"/>
  <c r="V21" i="2"/>
  <c r="AB15" i="9"/>
  <c r="AB49" i="9"/>
  <c r="AB50" i="9"/>
  <c r="AB67" i="9"/>
  <c r="AB29" i="9"/>
  <c r="AB64" i="9"/>
  <c r="AB61" i="9"/>
  <c r="AB33" i="9"/>
  <c r="AB34" i="9"/>
  <c r="AB66" i="9"/>
  <c r="AB17" i="9"/>
  <c r="AB14" i="9"/>
  <c r="AH65" i="9"/>
  <c r="AB18" i="9"/>
  <c r="AH64" i="9"/>
  <c r="AB32" i="9"/>
  <c r="AB52" i="9"/>
  <c r="AB63" i="9"/>
  <c r="AB31" i="9"/>
  <c r="AB65" i="9"/>
  <c r="AB16" i="9"/>
  <c r="AB51" i="9"/>
  <c r="AB48" i="9"/>
  <c r="AB19" i="9"/>
  <c r="AB35" i="9"/>
  <c r="AH66" i="9"/>
  <c r="AH63" i="9"/>
  <c r="AH67" i="9"/>
  <c r="Q51" i="7"/>
  <c r="R61" i="7"/>
  <c r="R51" i="7"/>
  <c r="Q61" i="7"/>
  <c r="Q46" i="7"/>
  <c r="R42" i="7"/>
  <c r="R34" i="7" s="1"/>
  <c r="Q42" i="7"/>
  <c r="R46" i="7"/>
  <c r="O47" i="7"/>
  <c r="O32" i="7" s="1"/>
  <c r="N47" i="7"/>
  <c r="O34" i="7"/>
  <c r="W21" i="5"/>
  <c r="W53" i="5"/>
  <c r="X7" i="5"/>
  <c r="AL66" i="9" a="1"/>
  <c r="AL17" i="9" a="1"/>
  <c r="AL61" i="9" a="1"/>
  <c r="AL52" i="9" a="1"/>
  <c r="AL34" i="9" a="1"/>
  <c r="AO65" i="9" a="1"/>
  <c r="AO63" i="9" a="1"/>
  <c r="AL31" i="9" a="1"/>
  <c r="AL65" i="9" a="1"/>
  <c r="AL33" i="9" a="1"/>
  <c r="AL15" i="9" a="1"/>
  <c r="AL19" i="9" a="1"/>
  <c r="AL63" i="9" a="1"/>
  <c r="AL64" i="9" a="1"/>
  <c r="AL50" i="9" a="1"/>
  <c r="AL48" i="9" a="1"/>
  <c r="AL16" i="9" a="1"/>
  <c r="AO66" i="9" a="1"/>
  <c r="AL29" i="9" a="1"/>
  <c r="AL32" i="9" a="1"/>
  <c r="AL35" i="9" a="1"/>
  <c r="AL14" i="9" a="1"/>
  <c r="AO64" i="9" a="1"/>
  <c r="AL51" i="9" a="1"/>
  <c r="AL67" i="9" a="1"/>
  <c r="AL18" i="9" a="1"/>
  <c r="AO67" i="9" a="1"/>
  <c r="AL49" i="9" a="1"/>
  <c r="AN52" i="9" l="1"/>
  <c r="AN51" i="9"/>
  <c r="AN19" i="9"/>
  <c r="AN34" i="9"/>
  <c r="AN35" i="9"/>
  <c r="P52" i="7"/>
  <c r="P33" i="7" s="1"/>
  <c r="AL66" i="9"/>
  <c r="AL34" i="9"/>
  <c r="AL18" i="9"/>
  <c r="AL33" i="9"/>
  <c r="AO65" i="9"/>
  <c r="AL48" i="9"/>
  <c r="AL61" i="9"/>
  <c r="AO67" i="9"/>
  <c r="AL64" i="9"/>
  <c r="AL29" i="9"/>
  <c r="AL14" i="9"/>
  <c r="AL19" i="9"/>
  <c r="AL51" i="9"/>
  <c r="AL65" i="9"/>
  <c r="AL67" i="9"/>
  <c r="AL31" i="9"/>
  <c r="AL50" i="9"/>
  <c r="AO66" i="9"/>
  <c r="AL63" i="9"/>
  <c r="AL49" i="9"/>
  <c r="AO63" i="9"/>
  <c r="AL52" i="9"/>
  <c r="AL15" i="9"/>
  <c r="AL17" i="9"/>
  <c r="AL32" i="9"/>
  <c r="AL35" i="9"/>
  <c r="AL16" i="9"/>
  <c r="AO64" i="9"/>
  <c r="Q47" i="7"/>
  <c r="Q32" i="7" s="1"/>
  <c r="R47" i="7"/>
  <c r="Q34" i="7"/>
  <c r="N52" i="7"/>
  <c r="N62" i="7" s="1"/>
  <c r="N66" i="7" s="1"/>
  <c r="O52" i="7"/>
  <c r="O62" i="7" s="1"/>
  <c r="O66" i="7" s="1"/>
  <c r="X21" i="5"/>
  <c r="Y7" i="5"/>
  <c r="X53" i="5"/>
  <c r="P62" i="7" l="1"/>
  <c r="P66" i="7" s="1"/>
  <c r="AO14" i="9"/>
  <c r="AO19" i="9"/>
  <c r="AO18" i="9"/>
  <c r="AO16" i="9"/>
  <c r="AO15" i="9"/>
  <c r="AO17" i="9"/>
  <c r="AO34" i="9"/>
  <c r="AO35" i="9"/>
  <c r="AO30" i="9"/>
  <c r="AO33" i="9"/>
  <c r="AO32" i="9"/>
  <c r="AO29" i="9"/>
  <c r="AO31" i="9"/>
  <c r="AO48" i="9"/>
  <c r="AO49" i="9"/>
  <c r="AO50" i="9"/>
  <c r="AO51" i="9"/>
  <c r="AO52" i="9"/>
  <c r="Q52" i="7"/>
  <c r="Q33" i="7" s="1"/>
  <c r="R32" i="7"/>
  <c r="R52" i="7"/>
  <c r="R33" i="7" s="1"/>
  <c r="O33" i="7"/>
  <c r="Y53" i="5"/>
  <c r="Y21" i="5"/>
  <c r="Z7" i="5"/>
  <c r="Q62" i="7" l="1"/>
  <c r="Q66" i="7" s="1"/>
  <c r="R62" i="7"/>
  <c r="R66" i="7" s="1"/>
  <c r="Z53" i="5"/>
  <c r="Z21" i="5"/>
  <c r="AA7" i="5"/>
  <c r="AA53" i="5" l="1"/>
  <c r="AB7" i="5"/>
  <c r="AA21" i="5"/>
  <c r="AB53" i="5" l="1"/>
  <c r="AC7" i="5"/>
  <c r="AB21" i="5"/>
  <c r="AC53" i="5" l="1"/>
  <c r="AC21" i="5"/>
  <c r="AD7" i="5"/>
  <c r="AD53" i="5" l="1"/>
  <c r="AD21" i="5"/>
  <c r="AE7" i="5"/>
  <c r="AE53" i="5" l="1"/>
  <c r="AF7" i="5"/>
  <c r="AE21" i="5"/>
  <c r="AF53" i="5" l="1"/>
  <c r="AG7" i="5"/>
  <c r="AF21" i="5"/>
  <c r="AG53" i="5" l="1"/>
  <c r="AG21" i="5"/>
  <c r="AH7" i="5"/>
  <c r="AF58" i="9" l="1"/>
  <c r="AF56" i="9"/>
  <c r="Z56" i="9"/>
  <c r="Z26" i="9"/>
  <c r="Z24" i="9"/>
  <c r="Z58" i="9"/>
  <c r="Z9" i="9"/>
  <c r="Z8" i="9"/>
  <c r="Z25" i="9"/>
  <c r="AF57" i="9"/>
  <c r="Z10" i="9"/>
  <c r="Z43" i="9"/>
  <c r="Z41" i="9"/>
  <c r="Z57" i="9"/>
  <c r="Z27" i="9"/>
  <c r="Z12" i="9"/>
  <c r="Z60" i="9"/>
  <c r="Z45" i="9"/>
  <c r="AF59" i="9"/>
  <c r="Z11" i="9"/>
  <c r="AF60" i="9"/>
  <c r="Z42" i="9"/>
  <c r="Z59" i="9"/>
  <c r="Z61" i="9"/>
  <c r="Z44" i="9"/>
  <c r="AF63" i="9"/>
  <c r="Z13" i="9"/>
  <c r="Z29" i="9"/>
  <c r="Z30" i="9"/>
  <c r="Z47" i="9"/>
  <c r="AF62" i="9"/>
  <c r="Z28" i="9"/>
  <c r="AF61" i="9"/>
  <c r="Z46" i="9"/>
  <c r="AF64" i="9"/>
  <c r="Z14" i="9"/>
  <c r="Z15" i="9"/>
  <c r="Z48" i="9"/>
  <c r="Z63" i="9"/>
  <c r="Z32" i="9"/>
  <c r="Z49" i="9"/>
  <c r="Z62" i="9"/>
  <c r="Z31" i="9"/>
  <c r="Z16" i="9"/>
  <c r="Z35" i="9"/>
  <c r="Z50" i="9"/>
  <c r="AF66" i="9"/>
  <c r="Z33" i="9"/>
  <c r="Z64" i="9"/>
  <c r="Z18" i="9"/>
  <c r="AF65" i="9"/>
  <c r="Z65" i="9"/>
  <c r="Z34" i="9"/>
  <c r="Z17" i="9"/>
  <c r="Z19" i="9"/>
  <c r="AF67" i="9"/>
  <c r="Z52" i="9"/>
  <c r="Z51" i="9"/>
  <c r="Z66" i="9"/>
  <c r="Z67" i="9"/>
  <c r="Y5" i="7"/>
  <c r="X5" i="7"/>
  <c r="W5" i="7"/>
  <c r="T5" i="7"/>
  <c r="V5" i="7"/>
  <c r="U5" i="7"/>
  <c r="S5" i="7"/>
  <c r="U10" i="1"/>
  <c r="U9" i="1"/>
  <c r="P10" i="1"/>
  <c r="AH53" i="5"/>
  <c r="AH21" i="5"/>
  <c r="P41" i="1" a="1"/>
  <c r="U72" i="7" a="1"/>
  <c r="U50" i="7" a="1"/>
  <c r="T41" i="7" a="1"/>
  <c r="T43" i="7" a="1"/>
  <c r="W28" i="7" a="1"/>
  <c r="U54" i="7" a="1"/>
  <c r="T78" i="7" a="1"/>
  <c r="U76" i="7" a="1"/>
  <c r="V44" i="7" a="1"/>
  <c r="Y76" i="7" a="1"/>
  <c r="T49" i="7" a="1"/>
  <c r="Y50" i="7" a="1"/>
  <c r="T28" i="7" a="1"/>
  <c r="Y64" i="7" a="1"/>
  <c r="P27" i="1" a="1"/>
  <c r="P40" i="1" a="1"/>
  <c r="V49" i="7" a="1"/>
  <c r="S76" i="7" a="1"/>
  <c r="V64" i="7" a="1"/>
  <c r="V73" i="7" a="1"/>
  <c r="U28" i="7" a="1"/>
  <c r="T63" i="7" a="1"/>
  <c r="U75" i="7" a="1"/>
  <c r="W77" i="7" a="1"/>
  <c r="U16" i="1"/>
  <c r="T53" i="7" a="1"/>
  <c r="S53" i="7" a="1"/>
  <c r="T64" i="7" a="1"/>
  <c r="X26" i="7" a="1"/>
  <c r="W43" i="7" a="1"/>
  <c r="T54" i="7" a="1"/>
  <c r="V43" i="7" a="1"/>
  <c r="P62" i="1" a="1"/>
  <c r="V54" i="7" a="1"/>
  <c r="V28" i="7" a="1"/>
  <c r="S58" i="7" a="1"/>
  <c r="S63" i="7" a="1"/>
  <c r="U31" i="7" a="1"/>
  <c r="S57" i="7" a="1"/>
  <c r="P46" i="1" a="1"/>
  <c r="S44" i="7" a="1"/>
  <c r="V59" i="7" a="1"/>
  <c r="T65" i="7" a="1"/>
  <c r="AP57" i="9" a="1"/>
  <c r="T27" i="7" a="1"/>
  <c r="AM10" i="9" a="1"/>
  <c r="T45" i="7" a="1"/>
  <c r="W74" i="7" a="1"/>
  <c r="W53" i="7" a="1"/>
  <c r="U27" i="7" a="1"/>
  <c r="P16" i="1" a="1"/>
  <c r="S30" i="7" a="1"/>
  <c r="P26" i="1" a="1"/>
  <c r="V30" i="7" a="1"/>
  <c r="V75" i="7" a="1"/>
  <c r="W27" i="7" a="1"/>
  <c r="S50" i="7" a="1"/>
  <c r="S45" i="7" a="1"/>
  <c r="S77" i="7" a="1"/>
  <c r="U60" i="7" a="1"/>
  <c r="U56" i="7" a="1"/>
  <c r="P58" i="1" a="1"/>
  <c r="AM27" i="9" a="1"/>
  <c r="Y53" i="7" a="1"/>
  <c r="U51" i="1"/>
  <c r="P19" i="1" a="1"/>
  <c r="U41" i="7" a="1"/>
  <c r="W75" i="7" a="1"/>
  <c r="AP58" i="9" a="1"/>
  <c r="U35" i="1"/>
  <c r="U53" i="7" a="1"/>
  <c r="S74" i="7" a="1"/>
  <c r="Y26" i="7" a="1"/>
  <c r="U73" i="7" a="1"/>
  <c r="V50" i="7" a="1"/>
  <c r="V53" i="7" a="1"/>
  <c r="V29" i="7" a="1"/>
  <c r="U40" i="7" a="1"/>
  <c r="S72" i="7" a="1"/>
  <c r="Y29" i="7" a="1"/>
  <c r="S78" i="7" a="1"/>
  <c r="S56" i="7" a="1"/>
  <c r="P31" i="1" a="1"/>
  <c r="Y45" i="7" a="1"/>
  <c r="S65" i="7" a="1"/>
  <c r="V41" i="7" a="1"/>
  <c r="U57" i="7" a="1"/>
  <c r="P39" i="1" a="1"/>
  <c r="T74" i="7" a="1"/>
  <c r="AM56" i="9" a="1"/>
  <c r="Y78" i="7" a="1"/>
  <c r="T60" i="7" a="1"/>
  <c r="U17" i="1"/>
  <c r="AM11" i="9" a="1"/>
  <c r="P17" i="1" a="1"/>
  <c r="W29" i="7" a="1"/>
  <c r="U45" i="7" a="1"/>
  <c r="AM9" i="9" a="1"/>
  <c r="Y59" i="7" a="1"/>
  <c r="S59" i="7" a="1"/>
  <c r="Y58" i="7" a="1"/>
  <c r="S75" i="7" a="1"/>
  <c r="W40" i="7" a="1"/>
  <c r="V55" i="7" a="1"/>
  <c r="S55" i="7" a="1"/>
  <c r="Y54" i="7" a="1"/>
  <c r="U74" i="7" a="1"/>
  <c r="W30" i="7" a="1"/>
  <c r="AM58" i="9" a="1"/>
  <c r="U41" i="1"/>
  <c r="Y77" i="7" a="1"/>
  <c r="AM43" i="9" a="1"/>
  <c r="AP59" i="9" a="1"/>
  <c r="P45" i="1" a="1"/>
  <c r="S27" i="7" a="1"/>
  <c r="U26" i="1"/>
  <c r="AM44" i="9" a="1"/>
  <c r="W50" i="7" a="1"/>
  <c r="Y65" i="7" a="1"/>
  <c r="P59" i="1" a="1"/>
  <c r="P34" i="1" a="1"/>
  <c r="V74" i="7" a="1"/>
  <c r="Y75" i="7" a="1"/>
  <c r="U63" i="7" a="1"/>
  <c r="T44" i="7" a="1"/>
  <c r="Y48" i="7" a="1"/>
  <c r="P44" i="1" a="1"/>
  <c r="V31" i="7" a="1"/>
  <c r="U77" i="7" a="1"/>
  <c r="V27" i="7" a="1"/>
  <c r="U59" i="7" a="1"/>
  <c r="U40" i="1"/>
  <c r="U43" i="7" a="1"/>
  <c r="P50" i="1" a="1"/>
  <c r="U49" i="1"/>
  <c r="V56" i="7" a="1"/>
  <c r="V76" i="7" a="1"/>
  <c r="T75" i="7" a="1"/>
  <c r="U18" i="1"/>
  <c r="U49" i="7" a="1"/>
  <c r="V65" i="7" a="1"/>
  <c r="P61" i="1" a="1"/>
  <c r="P57" i="1" a="1"/>
  <c r="U65" i="7" a="1"/>
  <c r="P43" i="1" a="1"/>
  <c r="T72" i="7" a="1"/>
  <c r="S26" i="7" a="1"/>
  <c r="T29" i="7" a="1"/>
  <c r="P14" i="1" a="1"/>
  <c r="S41" i="7" a="1"/>
  <c r="Y49" i="7" a="1"/>
  <c r="W63" i="7" a="1"/>
  <c r="S49" i="7" a="1"/>
  <c r="S73" i="7" a="1"/>
  <c r="U15" i="1"/>
  <c r="W31" i="7" a="1"/>
  <c r="T40" i="7" a="1"/>
  <c r="V60" i="7" a="1"/>
  <c r="W55" i="7" a="1"/>
  <c r="AM59" i="9" a="1"/>
  <c r="W56" i="7" a="1"/>
  <c r="W57" i="7" a="1"/>
  <c r="AM57" i="9" a="1"/>
  <c r="P60" i="1" a="1"/>
  <c r="U19" i="1"/>
  <c r="T73" i="7" a="1"/>
  <c r="S48" i="7" a="1"/>
  <c r="AM26" i="9" a="1"/>
  <c r="U30" i="1"/>
  <c r="W59" i="7" a="1"/>
  <c r="Y57" i="7" a="1"/>
  <c r="U44" i="7" a="1"/>
  <c r="U34" i="1"/>
  <c r="P18" i="1" a="1"/>
  <c r="V48" i="7" a="1"/>
  <c r="V63" i="7" a="1"/>
  <c r="W41" i="7" a="1"/>
  <c r="U58" i="7" a="1"/>
  <c r="U64" i="7" a="1"/>
  <c r="T26" i="7" a="1"/>
  <c r="V26" i="7" a="1"/>
  <c r="P42" i="1" a="1"/>
  <c r="W58" i="7" a="1"/>
  <c r="P29" i="1" a="1"/>
  <c r="P15" i="1" a="1"/>
  <c r="W78" i="7" a="1"/>
  <c r="P56" i="1" a="1"/>
  <c r="S60" i="7" a="1"/>
  <c r="V40" i="7" a="1"/>
  <c r="U43" i="1"/>
  <c r="V58" i="7" a="1"/>
  <c r="S29" i="7" a="1"/>
  <c r="Y43" i="7" a="1"/>
  <c r="U78" i="7" a="1"/>
  <c r="W44" i="7" a="1"/>
  <c r="W64" i="7" a="1"/>
  <c r="AM41" i="9" a="1"/>
  <c r="W73" i="7" a="1"/>
  <c r="T77" i="7" a="1"/>
  <c r="AP56" i="9" a="1"/>
  <c r="W72" i="7" a="1"/>
  <c r="U26" i="7" a="1"/>
  <c r="S54" i="7" a="1"/>
  <c r="Y44" i="7" a="1"/>
  <c r="Y41" i="7" a="1"/>
  <c r="Y56" i="7" a="1"/>
  <c r="T55" i="7" a="1"/>
  <c r="T57" i="7" a="1"/>
  <c r="U48" i="7" a="1"/>
  <c r="T76" i="7" a="1"/>
  <c r="U29" i="7" a="1"/>
  <c r="V72" i="7" a="1"/>
  <c r="S40" i="7" a="1"/>
  <c r="AM24" i="9" a="1"/>
  <c r="P49" i="1" a="1"/>
  <c r="U29" i="1"/>
  <c r="U14" i="1"/>
  <c r="U44" i="1"/>
  <c r="W65" i="7" a="1"/>
  <c r="V77" i="7" a="1"/>
  <c r="S43" i="7" a="1"/>
  <c r="Y30" i="7" a="1"/>
  <c r="S31" i="7" a="1"/>
  <c r="Y60" i="7" a="1"/>
  <c r="S64" i="7" a="1"/>
  <c r="W60" i="7" a="1"/>
  <c r="AM8" i="9" a="1"/>
  <c r="W49" i="7" a="1"/>
  <c r="T30" i="7" a="1"/>
  <c r="T56" i="7" a="1"/>
  <c r="Y40" i="7" a="1"/>
  <c r="U39" i="1"/>
  <c r="U27" i="1"/>
  <c r="Y55" i="7" a="1"/>
  <c r="U36" i="1"/>
  <c r="Y28" i="7" a="1"/>
  <c r="U30" i="7" a="1"/>
  <c r="U45" i="1"/>
  <c r="T58" i="7" a="1"/>
  <c r="Y27" i="7" a="1"/>
  <c r="T50" i="7" a="1"/>
  <c r="Y72" i="7" a="1"/>
  <c r="W45" i="7" a="1"/>
  <c r="V78" i="7" a="1"/>
  <c r="W54" i="7" a="1"/>
  <c r="Y63" i="7" a="1"/>
  <c r="P35" i="1" a="1"/>
  <c r="V57" i="7" a="1"/>
  <c r="S28" i="7" a="1"/>
  <c r="Y74" i="7" a="1"/>
  <c r="Y73" i="7" a="1"/>
  <c r="W48" i="7" a="1"/>
  <c r="V45" i="7" a="1"/>
  <c r="AM25" i="9" a="1"/>
  <c r="P30" i="1" a="1"/>
  <c r="T48" i="7" a="1"/>
  <c r="W76" i="7" a="1"/>
  <c r="W26" i="7" a="1"/>
  <c r="U31" i="1"/>
  <c r="T31" i="7" a="1"/>
  <c r="T59" i="7" a="1"/>
  <c r="P36" i="1" a="1"/>
  <c r="U55" i="7" a="1"/>
  <c r="Y31" i="7" a="1"/>
  <c r="U50" i="1"/>
  <c r="P51" i="1" a="1"/>
  <c r="U42" i="1"/>
  <c r="U46" i="1"/>
  <c r="AM42" i="9" a="1"/>
  <c r="P41" i="1" l="1"/>
  <c r="AM27" i="9"/>
  <c r="AM57" i="9"/>
  <c r="AM41" i="9"/>
  <c r="AM43" i="9"/>
  <c r="AM10" i="9"/>
  <c r="AP57" i="9"/>
  <c r="AM44" i="9"/>
  <c r="AM25" i="9"/>
  <c r="AM8" i="9"/>
  <c r="AM59" i="9"/>
  <c r="AM9" i="9"/>
  <c r="AM42" i="9"/>
  <c r="AM58" i="9"/>
  <c r="AM24" i="9"/>
  <c r="AM11" i="9"/>
  <c r="AM26" i="9"/>
  <c r="AP59" i="9"/>
  <c r="AM56" i="9"/>
  <c r="AP56" i="9"/>
  <c r="AP58" i="9"/>
  <c r="V29" i="7"/>
  <c r="V28" i="7"/>
  <c r="V26" i="7"/>
  <c r="V30" i="7"/>
  <c r="V27" i="7"/>
  <c r="V31" i="7"/>
  <c r="V65" i="7"/>
  <c r="V40" i="7"/>
  <c r="V60" i="7"/>
  <c r="V43" i="7"/>
  <c r="V48" i="7"/>
  <c r="V53" i="7"/>
  <c r="V57" i="7"/>
  <c r="V56" i="7"/>
  <c r="V41" i="7"/>
  <c r="V44" i="7"/>
  <c r="V49" i="7"/>
  <c r="V54" i="7"/>
  <c r="V58" i="7"/>
  <c r="V63" i="7"/>
  <c r="V45" i="7"/>
  <c r="V50" i="7"/>
  <c r="V55" i="7"/>
  <c r="V59" i="7"/>
  <c r="V64" i="7"/>
  <c r="V74" i="7"/>
  <c r="V77" i="7"/>
  <c r="V72" i="7"/>
  <c r="V75" i="7"/>
  <c r="V78" i="7"/>
  <c r="V73" i="7"/>
  <c r="V76" i="7"/>
  <c r="T29" i="7"/>
  <c r="T26" i="7"/>
  <c r="T30" i="7"/>
  <c r="T27" i="7"/>
  <c r="T31" i="7"/>
  <c r="T28" i="7"/>
  <c r="T40" i="7"/>
  <c r="T48" i="7"/>
  <c r="T41" i="7"/>
  <c r="T53" i="7"/>
  <c r="T44" i="7"/>
  <c r="T49" i="7"/>
  <c r="T54" i="7"/>
  <c r="T58" i="7"/>
  <c r="T63" i="7"/>
  <c r="T45" i="7"/>
  <c r="T50" i="7"/>
  <c r="T55" i="7"/>
  <c r="T59" i="7"/>
  <c r="T64" i="7"/>
  <c r="T57" i="7"/>
  <c r="T56" i="7"/>
  <c r="T60" i="7"/>
  <c r="T65" i="7"/>
  <c r="T43" i="7"/>
  <c r="T72" i="7"/>
  <c r="T75" i="7"/>
  <c r="T78" i="7"/>
  <c r="T73" i="7"/>
  <c r="T76" i="7"/>
  <c r="T74" i="7"/>
  <c r="T77" i="7"/>
  <c r="W28" i="7"/>
  <c r="W31" i="7"/>
  <c r="W29" i="7"/>
  <c r="W26" i="7"/>
  <c r="W30" i="7"/>
  <c r="W27" i="7"/>
  <c r="W50" i="7"/>
  <c r="W56" i="7"/>
  <c r="W60" i="7"/>
  <c r="W65" i="7"/>
  <c r="W64" i="7"/>
  <c r="W40" i="7"/>
  <c r="W55" i="7"/>
  <c r="W43" i="7"/>
  <c r="W48" i="7"/>
  <c r="W53" i="7"/>
  <c r="W57" i="7"/>
  <c r="W41" i="7"/>
  <c r="W45" i="7"/>
  <c r="W59" i="7"/>
  <c r="W44" i="7"/>
  <c r="W49" i="7"/>
  <c r="W54" i="7"/>
  <c r="W58" i="7"/>
  <c r="W63" i="7"/>
  <c r="W74" i="7"/>
  <c r="W77" i="7"/>
  <c r="W76" i="7"/>
  <c r="W72" i="7"/>
  <c r="W75" i="7"/>
  <c r="W78" i="7"/>
  <c r="W73" i="7"/>
  <c r="X26" i="7"/>
  <c r="U29" i="7"/>
  <c r="U26" i="7"/>
  <c r="U30" i="7"/>
  <c r="U27" i="7"/>
  <c r="U31" i="7"/>
  <c r="U28" i="7"/>
  <c r="U65" i="7"/>
  <c r="U56" i="7"/>
  <c r="U43" i="7"/>
  <c r="U48" i="7"/>
  <c r="U53" i="7"/>
  <c r="U57" i="7"/>
  <c r="U41" i="7"/>
  <c r="U60" i="7"/>
  <c r="U44" i="7"/>
  <c r="U49" i="7"/>
  <c r="U54" i="7"/>
  <c r="U58" i="7"/>
  <c r="U63" i="7"/>
  <c r="U40" i="7"/>
  <c r="U45" i="7"/>
  <c r="U50" i="7"/>
  <c r="U55" i="7"/>
  <c r="U59" i="7"/>
  <c r="U64" i="7"/>
  <c r="U77" i="7"/>
  <c r="U72" i="7"/>
  <c r="U75" i="7"/>
  <c r="U78" i="7"/>
  <c r="U73" i="7"/>
  <c r="U74" i="7"/>
  <c r="U76" i="7"/>
  <c r="S29" i="7"/>
  <c r="S26" i="7"/>
  <c r="S30" i="7"/>
  <c r="S27" i="7"/>
  <c r="S31" i="7"/>
  <c r="S28" i="7"/>
  <c r="S44" i="7"/>
  <c r="S49" i="7"/>
  <c r="S54" i="7"/>
  <c r="S58" i="7"/>
  <c r="S63" i="7"/>
  <c r="S43" i="7"/>
  <c r="S57" i="7"/>
  <c r="S48" i="7"/>
  <c r="S45" i="7"/>
  <c r="S50" i="7"/>
  <c r="S55" i="7"/>
  <c r="S59" i="7"/>
  <c r="S64" i="7"/>
  <c r="S56" i="7"/>
  <c r="S60" i="7"/>
  <c r="S65" i="7"/>
  <c r="S41" i="7"/>
  <c r="S40" i="7"/>
  <c r="S53" i="7"/>
  <c r="S75" i="7"/>
  <c r="S78" i="7"/>
  <c r="S73" i="7"/>
  <c r="S76" i="7"/>
  <c r="S74" i="7"/>
  <c r="S72" i="7"/>
  <c r="S77" i="7"/>
  <c r="Y78" i="7"/>
  <c r="Y75" i="7"/>
  <c r="Y72" i="7"/>
  <c r="Y77" i="7"/>
  <c r="Y74" i="7"/>
  <c r="Y76" i="7"/>
  <c r="Y73" i="7"/>
  <c r="Y57" i="7"/>
  <c r="Y48" i="7"/>
  <c r="Y58" i="7"/>
  <c r="Y65" i="7"/>
  <c r="Y56" i="7"/>
  <c r="Y64" i="7"/>
  <c r="Y55" i="7"/>
  <c r="Y45" i="7"/>
  <c r="Y40" i="7"/>
  <c r="Y63" i="7"/>
  <c r="Y54" i="7"/>
  <c r="Y44" i="7"/>
  <c r="Y49" i="7"/>
  <c r="Y53" i="7"/>
  <c r="Y43" i="7"/>
  <c r="Y60" i="7"/>
  <c r="Y41" i="7"/>
  <c r="Y59" i="7"/>
  <c r="Y50" i="7"/>
  <c r="Y31" i="7"/>
  <c r="Y30" i="7"/>
  <c r="Y26" i="7"/>
  <c r="Y29" i="7"/>
  <c r="Y28" i="7"/>
  <c r="Y27" i="7"/>
  <c r="P14" i="1"/>
  <c r="Q14" i="1" s="1"/>
  <c r="P49" i="1"/>
  <c r="Q49" i="1" s="1"/>
  <c r="P15" i="1"/>
  <c r="P34" i="1"/>
  <c r="P50" i="1"/>
  <c r="Q50" i="1" s="1"/>
  <c r="P16" i="1"/>
  <c r="Q16" i="1" s="1"/>
  <c r="P35" i="1"/>
  <c r="Q35" i="1" s="1"/>
  <c r="P51" i="1"/>
  <c r="Q51" i="1" s="1"/>
  <c r="P17" i="1"/>
  <c r="Q17" i="1" s="1"/>
  <c r="P36" i="1"/>
  <c r="Q36" i="1" s="1"/>
  <c r="P18" i="1"/>
  <c r="P56" i="1"/>
  <c r="Q56" i="1" s="1"/>
  <c r="P57" i="1"/>
  <c r="Q57" i="1" s="1"/>
  <c r="P19" i="1"/>
  <c r="Q19" i="1" s="1"/>
  <c r="P39" i="1"/>
  <c r="P58" i="1"/>
  <c r="Q58" i="1" s="1"/>
  <c r="P59" i="1"/>
  <c r="Q59" i="1" s="1"/>
  <c r="P40" i="1"/>
  <c r="Q40" i="1" s="1"/>
  <c r="Q41" i="1"/>
  <c r="P60" i="1"/>
  <c r="Q60" i="1" s="1"/>
  <c r="P26" i="1"/>
  <c r="P42" i="1"/>
  <c r="Q42" i="1" s="1"/>
  <c r="P61" i="1"/>
  <c r="Q61" i="1" s="1"/>
  <c r="P27" i="1"/>
  <c r="Q27" i="1" s="1"/>
  <c r="P43" i="1"/>
  <c r="Q43" i="1" s="1"/>
  <c r="P62" i="1"/>
  <c r="Q62" i="1" s="1"/>
  <c r="P44" i="1"/>
  <c r="Q44" i="1" s="1"/>
  <c r="P29" i="1"/>
  <c r="P30" i="1"/>
  <c r="Q30" i="1" s="1"/>
  <c r="P46" i="1"/>
  <c r="Q46" i="1" s="1"/>
  <c r="P45" i="1"/>
  <c r="Q45" i="1" s="1"/>
  <c r="P31" i="1"/>
  <c r="Q31" i="1" s="1"/>
  <c r="V14" i="1"/>
  <c r="V49" i="1"/>
  <c r="V34" i="1"/>
  <c r="U37" i="1"/>
  <c r="V37" i="1" s="1"/>
  <c r="V50" i="1"/>
  <c r="V16" i="1"/>
  <c r="V35" i="1"/>
  <c r="V51" i="1"/>
  <c r="V17" i="1"/>
  <c r="V36" i="1"/>
  <c r="V19" i="1"/>
  <c r="U47" i="1"/>
  <c r="V47" i="1" s="1"/>
  <c r="V39" i="1"/>
  <c r="V40" i="1"/>
  <c r="V41" i="1"/>
  <c r="V26" i="1"/>
  <c r="U28" i="1"/>
  <c r="U22" i="1" s="1"/>
  <c r="V42" i="1"/>
  <c r="V27" i="1"/>
  <c r="V43" i="1"/>
  <c r="V44" i="1"/>
  <c r="V29" i="1"/>
  <c r="U32" i="1"/>
  <c r="V32" i="1" s="1"/>
  <c r="V30" i="1"/>
  <c r="V46" i="1"/>
  <c r="V45" i="1"/>
  <c r="V31" i="1"/>
  <c r="X74" i="7" a="1"/>
  <c r="X59" i="7" a="1"/>
  <c r="X50" i="7" a="1"/>
  <c r="X78" i="7" a="1"/>
  <c r="X44" i="7" a="1"/>
  <c r="X55" i="7" a="1"/>
  <c r="X30" i="7" a="1"/>
  <c r="X49" i="7" a="1"/>
  <c r="X43" i="7" a="1"/>
  <c r="X28" i="7" a="1"/>
  <c r="X45" i="7" a="1"/>
  <c r="X76" i="7" a="1"/>
  <c r="X72" i="7" a="1"/>
  <c r="X56" i="7" a="1"/>
  <c r="X41" i="7" a="1"/>
  <c r="X31" i="7" a="1"/>
  <c r="X60" i="7" a="1"/>
  <c r="X65" i="7" a="1"/>
  <c r="X63" i="7" a="1"/>
  <c r="X48" i="7" a="1"/>
  <c r="X27" i="7" a="1"/>
  <c r="X73" i="7" a="1"/>
  <c r="X77" i="7" a="1"/>
  <c r="X57" i="7" a="1"/>
  <c r="X58" i="7" a="1"/>
  <c r="X29" i="7" a="1"/>
  <c r="X75" i="7" a="1"/>
  <c r="X53" i="7" a="1"/>
  <c r="X64" i="7" a="1"/>
  <c r="X40" i="7" a="1"/>
  <c r="X54" i="7" a="1"/>
  <c r="AP24" i="9" l="1"/>
  <c r="AP25" i="9"/>
  <c r="AP26" i="9" s="1"/>
  <c r="AP27" i="9" s="1"/>
  <c r="AP28" i="9" s="1"/>
  <c r="AP29" i="9" s="1"/>
  <c r="AP30" i="9" s="1"/>
  <c r="AP31" i="9" s="1"/>
  <c r="AP32" i="9" s="1"/>
  <c r="AP33" i="9" s="1"/>
  <c r="AP34" i="9" s="1"/>
  <c r="AP35" i="9" s="1"/>
  <c r="AP8" i="9"/>
  <c r="AP9" i="9"/>
  <c r="AP10" i="9" s="1"/>
  <c r="AP11" i="9" s="1"/>
  <c r="AP12" i="9" s="1"/>
  <c r="AP13" i="9" s="1"/>
  <c r="AP14" i="9" s="1"/>
  <c r="AP15" i="9" s="1"/>
  <c r="AP16" i="9" s="1"/>
  <c r="AP17" i="9" s="1"/>
  <c r="AP18" i="9" s="1"/>
  <c r="AP19" i="9" s="1"/>
  <c r="AP41" i="9"/>
  <c r="AP42" i="9"/>
  <c r="AP43" i="9" s="1"/>
  <c r="AP44" i="9" s="1"/>
  <c r="AP45" i="9" s="1"/>
  <c r="AP46" i="9" s="1"/>
  <c r="AP47" i="9" s="1"/>
  <c r="AP48" i="9" s="1"/>
  <c r="AP49" i="9" s="1"/>
  <c r="AP50" i="9" s="1"/>
  <c r="AP51" i="9" s="1"/>
  <c r="AP52" i="9" s="1"/>
  <c r="W46" i="7"/>
  <c r="W51" i="7"/>
  <c r="S51" i="7"/>
  <c r="V51" i="7"/>
  <c r="W61" i="7"/>
  <c r="Y51" i="7"/>
  <c r="S46" i="7"/>
  <c r="U61" i="7"/>
  <c r="W42" i="7"/>
  <c r="W34" i="7" s="1"/>
  <c r="V61" i="7"/>
  <c r="U51" i="7"/>
  <c r="S61" i="7"/>
  <c r="U46" i="7"/>
  <c r="T61" i="7"/>
  <c r="V46" i="7"/>
  <c r="S42" i="7"/>
  <c r="S34" i="7" s="1"/>
  <c r="T46" i="7"/>
  <c r="T51" i="7"/>
  <c r="V42" i="7"/>
  <c r="V34" i="7" s="1"/>
  <c r="Y46" i="7"/>
  <c r="T42" i="7"/>
  <c r="T34" i="7" s="1"/>
  <c r="Y61" i="7"/>
  <c r="U42" i="7"/>
  <c r="Y42" i="7"/>
  <c r="X28" i="7"/>
  <c r="X40" i="7"/>
  <c r="X63" i="7"/>
  <c r="X54" i="7"/>
  <c r="X31" i="7"/>
  <c r="X58" i="7"/>
  <c r="X48" i="7"/>
  <c r="X73" i="7"/>
  <c r="X74" i="7"/>
  <c r="X78" i="7"/>
  <c r="X27" i="7"/>
  <c r="X59" i="7"/>
  <c r="X56" i="7"/>
  <c r="X57" i="7"/>
  <c r="X75" i="7"/>
  <c r="X50" i="7"/>
  <c r="X64" i="7"/>
  <c r="X29" i="7"/>
  <c r="X60" i="7"/>
  <c r="X44" i="7"/>
  <c r="X49" i="7"/>
  <c r="X41" i="7"/>
  <c r="X72" i="7"/>
  <c r="X43" i="7"/>
  <c r="X53" i="7"/>
  <c r="X55" i="7"/>
  <c r="X30" i="7"/>
  <c r="X77" i="7"/>
  <c r="X45" i="7"/>
  <c r="X76" i="7"/>
  <c r="X65" i="7"/>
  <c r="P32" i="1"/>
  <c r="Q32" i="1" s="1"/>
  <c r="Q29" i="1"/>
  <c r="Q26" i="1"/>
  <c r="P28" i="1"/>
  <c r="Q39" i="1"/>
  <c r="P47" i="1"/>
  <c r="Q47" i="1" s="1"/>
  <c r="Q34" i="1"/>
  <c r="P37" i="1"/>
  <c r="Q37" i="1" s="1"/>
  <c r="U33" i="1"/>
  <c r="U38" i="1" s="1"/>
  <c r="V28" i="1"/>
  <c r="S47" i="7" l="1"/>
  <c r="S32" i="7" s="1"/>
  <c r="Y47" i="7"/>
  <c r="Y52" i="7" s="1"/>
  <c r="U47" i="7"/>
  <c r="U32" i="7" s="1"/>
  <c r="V47" i="7"/>
  <c r="V32" i="7" s="1"/>
  <c r="U34" i="7"/>
  <c r="T47" i="7"/>
  <c r="W47" i="7"/>
  <c r="P33" i="1"/>
  <c r="P38" i="1" s="1"/>
  <c r="X51" i="7"/>
  <c r="U48" i="1"/>
  <c r="U21" i="1"/>
  <c r="V38" i="1"/>
  <c r="N32" i="7"/>
  <c r="X42" i="7"/>
  <c r="U20" i="1"/>
  <c r="V33" i="1"/>
  <c r="P22" i="1"/>
  <c r="Q28" i="1"/>
  <c r="X61" i="7"/>
  <c r="X46" i="7"/>
  <c r="Y62" i="7" l="1"/>
  <c r="Y66" i="7" s="1"/>
  <c r="V52" i="7"/>
  <c r="V33" i="7" s="1"/>
  <c r="U52" i="7"/>
  <c r="U33" i="7" s="1"/>
  <c r="S52" i="7"/>
  <c r="S33" i="7" s="1"/>
  <c r="W52" i="7"/>
  <c r="W33" i="7" s="1"/>
  <c r="W32" i="7"/>
  <c r="T52" i="7"/>
  <c r="T33" i="7" s="1"/>
  <c r="T32" i="7"/>
  <c r="Y34" i="7"/>
  <c r="N34" i="7"/>
  <c r="Q33" i="1"/>
  <c r="P20" i="1"/>
  <c r="N33" i="7"/>
  <c r="U52" i="1"/>
  <c r="V52" i="1" s="1"/>
  <c r="V48" i="1"/>
  <c r="P21" i="1"/>
  <c r="Q38" i="1"/>
  <c r="P48" i="1"/>
  <c r="X47" i="7"/>
  <c r="X34" i="7"/>
  <c r="U62" i="7" l="1"/>
  <c r="U66" i="7" s="1"/>
  <c r="V62" i="7"/>
  <c r="V66" i="7" s="1"/>
  <c r="S62" i="7"/>
  <c r="S66" i="7" s="1"/>
  <c r="W62" i="7"/>
  <c r="W66" i="7" s="1"/>
  <c r="T62" i="7"/>
  <c r="T66" i="7" s="1"/>
  <c r="Y32" i="7"/>
  <c r="X32" i="7"/>
  <c r="X52" i="7"/>
  <c r="X62" i="7" s="1"/>
  <c r="P52" i="1"/>
  <c r="Q52" i="1" s="1"/>
  <c r="Q48" i="1"/>
  <c r="X66" i="7" l="1"/>
  <c r="Y33" i="7"/>
  <c r="X3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<sst xmlns="http://schemas.openxmlformats.org/spreadsheetml/2006/main" count="449" uniqueCount="88">
  <si>
    <t>Monthly Reporting</t>
  </si>
  <si>
    <t>KPIs</t>
  </si>
  <si>
    <t>Reporting Month</t>
  </si>
  <si>
    <t>Year-to-Date</t>
  </si>
  <si>
    <t>Prior Year</t>
  </si>
  <si>
    <t>Budget</t>
  </si>
  <si>
    <t>Actual</t>
  </si>
  <si>
    <t>Δ vs Budget</t>
  </si>
  <si>
    <t>Profit and Loss Statement</t>
  </si>
  <si>
    <t>Total revenue</t>
  </si>
  <si>
    <t>[Product 1]</t>
  </si>
  <si>
    <t>[Product 2]</t>
  </si>
  <si>
    <t>[KPI 1]</t>
  </si>
  <si>
    <t>[KPI 2]</t>
  </si>
  <si>
    <t>[KPI 3]</t>
  </si>
  <si>
    <t>[KPI 4]</t>
  </si>
  <si>
    <t>[KPI 5]</t>
  </si>
  <si>
    <t>[KPI 6]</t>
  </si>
  <si>
    <t>Material cost</t>
  </si>
  <si>
    <t>Contribution profit 1</t>
  </si>
  <si>
    <t>Contribution margin 1</t>
  </si>
  <si>
    <t>%</t>
  </si>
  <si>
    <t>T€</t>
  </si>
  <si>
    <t>Paid marketing</t>
  </si>
  <si>
    <t>Payment cost</t>
  </si>
  <si>
    <t>Logistics cost</t>
  </si>
  <si>
    <t>Total goods and service related cost</t>
  </si>
  <si>
    <t>[Other sales related cost]</t>
  </si>
  <si>
    <t>[Other goods or service related cost]</t>
  </si>
  <si>
    <t>Contribution profit 2</t>
  </si>
  <si>
    <t>Contribution margin 2</t>
  </si>
  <si>
    <t>Total sales related cost</t>
  </si>
  <si>
    <t>Personnel cost</t>
  </si>
  <si>
    <t>Office rent</t>
  </si>
  <si>
    <t>Third party services &amp; freelancers</t>
  </si>
  <si>
    <t>Licenses for tools</t>
  </si>
  <si>
    <t>Consulting and legal fees</t>
  </si>
  <si>
    <t>Other cost</t>
  </si>
  <si>
    <t>Travel expenses</t>
  </si>
  <si>
    <t>Total overhead cost</t>
  </si>
  <si>
    <t>EBITDA</t>
  </si>
  <si>
    <t>Depreciation and amortisation</t>
  </si>
  <si>
    <t>Interest expense</t>
  </si>
  <si>
    <t>Taxes</t>
  </si>
  <si>
    <t>Net income</t>
  </si>
  <si>
    <t>Selected balance sheet items</t>
  </si>
  <si>
    <t>Cash on hand</t>
  </si>
  <si>
    <t>Receivables</t>
  </si>
  <si>
    <t>Payables</t>
  </si>
  <si>
    <t>Inventory</t>
  </si>
  <si>
    <t>Provisions</t>
  </si>
  <si>
    <t>Prepaid expenses</t>
  </si>
  <si>
    <t>Book value of equity</t>
  </si>
  <si>
    <t>[Other overhead cost category]</t>
  </si>
  <si>
    <t>#</t>
  </si>
  <si>
    <t>€</t>
  </si>
  <si>
    <t>Marketing ratio</t>
  </si>
  <si>
    <t>Total COGS</t>
  </si>
  <si>
    <t>Business Plan Input</t>
  </si>
  <si>
    <t>Actuals Input</t>
  </si>
  <si>
    <t>Settings</t>
  </si>
  <si>
    <t>Reporting year</t>
  </si>
  <si>
    <t>Company name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</si>
  <si>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</si>
  <si>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</si>
  <si>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</si>
  <si>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</si>
  <si>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</si>
  <si>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</si>
  <si>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</si>
  <si>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</si>
  <si>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</si>
  <si>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</si>
  <si>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</si>
  <si>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</si>
  <si>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Current reporting month</t>
  </si>
  <si>
    <t>Selected month</t>
  </si>
  <si>
    <t>Column End</t>
  </si>
  <si>
    <t>Column Start</t>
  </si>
  <si>
    <t>Summary</t>
  </si>
  <si>
    <t>Total revenue - Cumulated</t>
  </si>
  <si>
    <t>Contribution profit 1 - Cumulated</t>
  </si>
  <si>
    <t>Overhead cost</t>
  </si>
  <si>
    <t>Overhead cost - Cumulated</t>
  </si>
  <si>
    <t>PY</t>
  </si>
  <si>
    <t>Act</t>
  </si>
  <si>
    <t>Bud</t>
  </si>
  <si>
    <t>Firma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</si>
</sst>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[$-407]mmm"/>
    <numFmt numFmtId="167" formatCode="#,##0_);\(#,##0\);\-_)"/>
    <numFmt numFmtId="168" formatCode="\+0.0%;\-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4C77"/>
        <bgColor indexed="64"/>
      </patternFill>
    </fill>
    <fill>
      <patternFill patternType="solid">
        <fgColor rgb="FFEDF5F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thin">
        <color indexed="64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indexed="64"/>
      </right>
      <top style="dashed">
        <color theme="0" tint="-0.499984740745262"/>
      </top>
      <bottom/>
      <diagonal/>
    </border>
    <border>
      <left style="thin">
        <color indexed="64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n">
        <color indexed="64"/>
      </right>
      <top/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5" fillId="0" borderId="0" xfId="0" applyFont="1"/>
    <xf numFmtId="0" fontId="4" fillId="2" borderId="0" xfId="0" applyFont="1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3" fillId="0" borderId="22" xfId="0" applyFont="1" applyBorder="1"/>
    <xf numFmtId="0" fontId="0" fillId="0" borderId="23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 applyAlignment="1">
      <alignment horizontal="center"/>
    </xf>
    <xf numFmtId="0" fontId="0" fillId="3" borderId="10" xfId="0" applyFill="1" applyBorder="1"/>
    <xf numFmtId="0" fontId="3" fillId="0" borderId="0" xfId="0" applyFont="1" applyAlignment="1">
      <alignment horizontal="center"/>
    </xf>
    <xf numFmtId="17" fontId="3" fillId="0" borderId="24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13" xfId="0" applyFont="1" applyBorder="1"/>
    <xf numFmtId="165" fontId="0" fillId="0" borderId="1" xfId="0" applyNumberFormat="1" applyBorder="1"/>
    <xf numFmtId="165" fontId="0" fillId="0" borderId="2" xfId="0" applyNumberFormat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164" fontId="7" fillId="0" borderId="4" xfId="0" applyNumberFormat="1" applyFont="1" applyBorder="1"/>
    <xf numFmtId="164" fontId="7" fillId="0" borderId="0" xfId="0" applyNumberFormat="1" applyFont="1"/>
    <xf numFmtId="164" fontId="7" fillId="0" borderId="5" xfId="0" applyNumberFormat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9" fontId="8" fillId="0" borderId="1" xfId="1" applyFont="1" applyBorder="1"/>
    <xf numFmtId="9" fontId="8" fillId="0" borderId="2" xfId="1" applyFont="1" applyBorder="1"/>
    <xf numFmtId="9" fontId="8" fillId="0" borderId="3" xfId="1" applyFont="1" applyBorder="1"/>
    <xf numFmtId="9" fontId="8" fillId="0" borderId="4" xfId="1" applyFont="1" applyBorder="1"/>
    <xf numFmtId="9" fontId="8" fillId="0" borderId="0" xfId="1" applyFont="1" applyBorder="1"/>
    <xf numFmtId="9" fontId="8" fillId="0" borderId="5" xfId="1" applyFont="1" applyBorder="1"/>
    <xf numFmtId="9" fontId="8" fillId="0" borderId="6" xfId="1" applyFont="1" applyBorder="1"/>
    <xf numFmtId="9" fontId="8" fillId="0" borderId="7" xfId="1" applyFont="1" applyBorder="1"/>
    <xf numFmtId="9" fontId="8" fillId="0" borderId="8" xfId="1" applyFont="1" applyBorder="1"/>
    <xf numFmtId="0" fontId="7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3" xfId="0" applyNumberFormat="1" applyFont="1" applyBorder="1"/>
    <xf numFmtId="167" fontId="7" fillId="0" borderId="4" xfId="0" applyNumberFormat="1" applyFont="1" applyBorder="1"/>
    <xf numFmtId="167" fontId="7" fillId="0" borderId="0" xfId="0" applyNumberFormat="1" applyFont="1"/>
    <xf numFmtId="167" fontId="7" fillId="0" borderId="5" xfId="0" applyNumberFormat="1" applyFont="1" applyBorder="1"/>
    <xf numFmtId="167" fontId="3" fillId="3" borderId="9" xfId="0" applyNumberFormat="1" applyFont="1" applyFill="1" applyBorder="1"/>
    <xf numFmtId="167" fontId="3" fillId="3" borderId="10" xfId="0" applyNumberFormat="1" applyFont="1" applyFill="1" applyBorder="1"/>
    <xf numFmtId="167" fontId="3" fillId="3" borderId="11" xfId="0" applyNumberFormat="1" applyFont="1" applyFill="1" applyBorder="1"/>
    <xf numFmtId="167" fontId="0" fillId="0" borderId="4" xfId="0" applyNumberFormat="1" applyBorder="1"/>
    <xf numFmtId="167" fontId="0" fillId="0" borderId="0" xfId="0" applyNumberFormat="1"/>
    <xf numFmtId="167" fontId="0" fillId="0" borderId="5" xfId="0" applyNumberFormat="1" applyBorder="1"/>
    <xf numFmtId="167" fontId="3" fillId="0" borderId="9" xfId="0" applyNumberFormat="1" applyFont="1" applyBorder="1"/>
    <xf numFmtId="167" fontId="3" fillId="0" borderId="10" xfId="0" applyNumberFormat="1" applyFont="1" applyBorder="1"/>
    <xf numFmtId="167" fontId="3" fillId="0" borderId="11" xfId="0" applyNumberFormat="1" applyFont="1" applyBorder="1"/>
    <xf numFmtId="167" fontId="3" fillId="0" borderId="12" xfId="0" applyNumberFormat="1" applyFont="1" applyBorder="1"/>
    <xf numFmtId="167" fontId="3" fillId="0" borderId="13" xfId="0" applyNumberFormat="1" applyFont="1" applyBorder="1"/>
    <xf numFmtId="167" fontId="3" fillId="0" borderId="14" xfId="0" applyNumberFormat="1" applyFont="1" applyBorder="1"/>
    <xf numFmtId="167" fontId="9" fillId="3" borderId="1" xfId="0" applyNumberFormat="1" applyFont="1" applyFill="1" applyBorder="1"/>
    <xf numFmtId="167" fontId="9" fillId="3" borderId="2" xfId="0" applyNumberFormat="1" applyFont="1" applyFill="1" applyBorder="1"/>
    <xf numFmtId="167" fontId="9" fillId="3" borderId="3" xfId="0" applyNumberFormat="1" applyFont="1" applyFill="1" applyBorder="1"/>
    <xf numFmtId="167" fontId="7" fillId="0" borderId="15" xfId="0" applyNumberFormat="1" applyFont="1" applyBorder="1"/>
    <xf numFmtId="167" fontId="7" fillId="0" borderId="16" xfId="0" applyNumberFormat="1" applyFont="1" applyBorder="1"/>
    <xf numFmtId="167" fontId="7" fillId="0" borderId="17" xfId="0" applyNumberFormat="1" applyFont="1" applyBorder="1"/>
    <xf numFmtId="167" fontId="7" fillId="0" borderId="18" xfId="0" applyNumberFormat="1" applyFont="1" applyBorder="1"/>
    <xf numFmtId="167" fontId="7" fillId="0" borderId="19" xfId="0" applyNumberFormat="1" applyFont="1" applyBorder="1"/>
    <xf numFmtId="167" fontId="7" fillId="0" borderId="20" xfId="0" applyNumberFormat="1" applyFont="1" applyBorder="1"/>
    <xf numFmtId="167" fontId="9" fillId="0" borderId="12" xfId="0" applyNumberFormat="1" applyFont="1" applyBorder="1"/>
    <xf numFmtId="167" fontId="9" fillId="0" borderId="13" xfId="0" applyNumberFormat="1" applyFont="1" applyBorder="1"/>
    <xf numFmtId="167" fontId="9" fillId="0" borderId="14" xfId="0" applyNumberFormat="1" applyFont="1" applyBorder="1"/>
    <xf numFmtId="167" fontId="0" fillId="0" borderId="1" xfId="0" applyNumberFormat="1" applyBorder="1"/>
    <xf numFmtId="167" fontId="0" fillId="0" borderId="2" xfId="0" applyNumberFormat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7" fontId="0" fillId="0" borderId="15" xfId="0" applyNumberFormat="1" applyBorder="1"/>
    <xf numFmtId="167" fontId="0" fillId="0" borderId="16" xfId="0" applyNumberFormat="1" applyBorder="1"/>
    <xf numFmtId="167" fontId="0" fillId="0" borderId="18" xfId="0" applyNumberFormat="1" applyBorder="1"/>
    <xf numFmtId="167" fontId="0" fillId="0" borderId="19" xfId="0" applyNumberFormat="1" applyBorder="1"/>
    <xf numFmtId="167" fontId="8" fillId="0" borderId="2" xfId="0" applyNumberFormat="1" applyFont="1" applyBorder="1"/>
    <xf numFmtId="167" fontId="8" fillId="0" borderId="0" xfId="0" applyNumberFormat="1" applyFont="1"/>
    <xf numFmtId="167" fontId="10" fillId="3" borderId="10" xfId="0" applyNumberFormat="1" applyFont="1" applyFill="1" applyBorder="1"/>
    <xf numFmtId="167" fontId="10" fillId="0" borderId="10" xfId="0" applyNumberFormat="1" applyFont="1" applyBorder="1"/>
    <xf numFmtId="167" fontId="10" fillId="0" borderId="13" xfId="0" applyNumberFormat="1" applyFont="1" applyBorder="1"/>
    <xf numFmtId="9" fontId="0" fillId="0" borderId="5" xfId="1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9" fontId="0" fillId="0" borderId="1" xfId="1" applyFont="1" applyBorder="1"/>
    <xf numFmtId="9" fontId="0" fillId="0" borderId="2" xfId="1" applyFont="1" applyBorder="1"/>
    <xf numFmtId="9" fontId="0" fillId="0" borderId="4" xfId="1" applyFont="1" applyBorder="1"/>
    <xf numFmtId="9" fontId="0" fillId="0" borderId="0" xfId="1" applyFont="1" applyBorder="1"/>
    <xf numFmtId="9" fontId="0" fillId="0" borderId="6" xfId="1" applyFont="1" applyBorder="1"/>
    <xf numFmtId="9" fontId="0" fillId="0" borderId="7" xfId="1" applyFont="1" applyBorder="1"/>
    <xf numFmtId="9" fontId="0" fillId="0" borderId="8" xfId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0" xfId="0" applyNumberFormat="1"/>
    <xf numFmtId="168" fontId="4" fillId="2" borderId="0" xfId="0" applyNumberFormat="1" applyFont="1" applyFill="1"/>
    <xf numFmtId="168" fontId="3" fillId="3" borderId="11" xfId="1" applyNumberFormat="1" applyFont="1" applyFill="1" applyBorder="1" applyAlignment="1">
      <alignment horizontal="right"/>
    </xf>
    <xf numFmtId="168" fontId="3" fillId="0" borderId="11" xfId="1" applyNumberFormat="1" applyFont="1" applyBorder="1" applyAlignment="1">
      <alignment horizontal="right"/>
    </xf>
    <xf numFmtId="168" fontId="3" fillId="0" borderId="14" xfId="1" applyNumberFormat="1" applyFont="1" applyBorder="1" applyAlignment="1">
      <alignment horizontal="right"/>
    </xf>
    <xf numFmtId="168" fontId="3" fillId="3" borderId="3" xfId="1" applyNumberFormat="1" applyFont="1" applyFill="1" applyBorder="1" applyAlignment="1">
      <alignment horizontal="right"/>
    </xf>
    <xf numFmtId="168" fontId="0" fillId="0" borderId="17" xfId="1" applyNumberFormat="1" applyFont="1" applyBorder="1" applyAlignment="1">
      <alignment horizontal="right"/>
    </xf>
    <xf numFmtId="168" fontId="0" fillId="0" borderId="20" xfId="1" applyNumberFormat="1" applyFon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0" fontId="0" fillId="0" borderId="0" xfId="0" applyAlignment="1">
      <alignment horizontal="right"/>
    </xf>
    <xf numFmtId="167" fontId="0" fillId="0" borderId="4" xfId="0" quotePrefix="1" applyNumberFormat="1" applyBorder="1"/>
    <xf numFmtId="0" fontId="0" fillId="0" borderId="0" xfId="0" applyAlignment="1">
      <alignment horizontal="left"/>
    </xf>
    <xf numFmtId="165" fontId="0" fillId="0" borderId="3" xfId="1" applyNumberFormat="1" applyFont="1" applyBorder="1" applyAlignment="1">
      <alignment horizontal="right"/>
    </xf>
    <xf numFmtId="0" fontId="0" fillId="0" borderId="8" xfId="1" applyNumberFormat="1" applyFont="1" applyBorder="1" applyAlignment="1">
      <alignment horizontal="right"/>
    </xf>
    <xf numFmtId="0" fontId="0" fillId="0" borderId="5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3" fillId="3" borderId="11" xfId="1" applyNumberFormat="1" applyFont="1" applyFill="1" applyBorder="1" applyAlignment="1">
      <alignment horizontal="right"/>
    </xf>
    <xf numFmtId="167" fontId="3" fillId="0" borderId="11" xfId="1" applyNumberFormat="1" applyFont="1" applyBorder="1" applyAlignment="1">
      <alignment horizontal="right"/>
    </xf>
    <xf numFmtId="167" fontId="3" fillId="0" borderId="14" xfId="1" applyNumberFormat="1" applyFont="1" applyBorder="1" applyAlignment="1">
      <alignment horizontal="right"/>
    </xf>
    <xf numFmtId="167" fontId="3" fillId="3" borderId="3" xfId="1" applyNumberFormat="1" applyFont="1" applyFill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167" fontId="0" fillId="0" borderId="20" xfId="1" applyNumberFormat="1" applyFont="1" applyBorder="1" applyAlignment="1">
      <alignment horizontal="right"/>
    </xf>
    <xf numFmtId="0" fontId="0" fillId="0" borderId="0" xfId="0" applyAlignment="1">
      <alignment vertical="center"/>
    </xf>
    <xf numFmtId="17" fontId="0" fillId="0" borderId="0" xfId="0" applyNumberFormat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Continuous"/>
    </xf>
    <xf numFmtId="9" fontId="0" fillId="0" borderId="0" xfId="1" applyFont="1" applyAlignment="1">
      <alignment horizontal="right"/>
    </xf>
    <xf numFmtId="10" fontId="0" fillId="0" borderId="0" xfId="0" applyNumberFormat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9" fontId="8" fillId="0" borderId="1" xfId="1" applyFont="1" applyBorder="1" applyAlignment="1">
      <alignment horizontal="right"/>
    </xf>
    <xf numFmtId="9" fontId="8" fillId="0" borderId="2" xfId="1" applyFont="1" applyBorder="1" applyAlignment="1">
      <alignment horizontal="right"/>
    </xf>
    <xf numFmtId="9" fontId="8" fillId="0" borderId="3" xfId="1" applyFont="1" applyBorder="1" applyAlignment="1">
      <alignment horizontal="right"/>
    </xf>
    <xf numFmtId="9" fontId="8" fillId="0" borderId="4" xfId="1" applyFont="1" applyBorder="1" applyAlignment="1">
      <alignment horizontal="right"/>
    </xf>
    <xf numFmtId="9" fontId="8" fillId="0" borderId="0" xfId="1" applyFont="1" applyBorder="1" applyAlignment="1">
      <alignment horizontal="right"/>
    </xf>
    <xf numFmtId="9" fontId="8" fillId="0" borderId="5" xfId="1" applyFont="1" applyBorder="1" applyAlignment="1">
      <alignment horizontal="right"/>
    </xf>
    <xf numFmtId="9" fontId="8" fillId="0" borderId="6" xfId="1" applyFont="1" applyBorder="1" applyAlignment="1">
      <alignment horizontal="right"/>
    </xf>
    <xf numFmtId="9" fontId="8" fillId="0" borderId="7" xfId="1" applyFont="1" applyBorder="1" applyAlignment="1">
      <alignment horizontal="right"/>
    </xf>
    <xf numFmtId="9" fontId="8" fillId="0" borderId="8" xfId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74C77"/>
      <color rgb="FFA3CEF1"/>
      <color rgb="FF0000FF"/>
      <color rgb="FFED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2'!$AK$7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2'!$AK$8:$AK$19</c:f>
              <c:numCache>
                <c:formatCode>#,##0</c:formatCode>
                <c:ptCount val="12"/>
                <c:pt idx="0">
                  <c:v>295</c:v>
                </c:pt>
                <c:pt idx="1">
                  <c:v>320</c:v>
                </c:pt>
                <c:pt idx="2">
                  <c:v>235</c:v>
                </c:pt>
                <c:pt idx="3">
                  <c:v>220</c:v>
                </c:pt>
                <c:pt idx="4">
                  <c:v>350</c:v>
                </c:pt>
                <c:pt idx="5">
                  <c:v>365</c:v>
                </c:pt>
                <c:pt idx="6">
                  <c:v>550</c:v>
                </c:pt>
                <c:pt idx="7">
                  <c:v>505</c:v>
                </c:pt>
                <c:pt idx="8">
                  <c:v>795</c:v>
                </c:pt>
                <c:pt idx="9">
                  <c:v>780</c:v>
                </c:pt>
                <c:pt idx="10">
                  <c:v>1410</c:v>
                </c:pt>
                <c:pt idx="11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2'!$AL$7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2'!$AL$8:$AL$19</c:f>
              <c:numCache>
                <c:formatCode>#,##0</c:formatCode>
                <c:ptCount val="12"/>
                <c:pt idx="0">
                  <c:v>700</c:v>
                </c:pt>
                <c:pt idx="1">
                  <c:v>715</c:v>
                </c:pt>
                <c:pt idx="2">
                  <c:v>670</c:v>
                </c:pt>
                <c:pt idx="3">
                  <c:v>655</c:v>
                </c:pt>
                <c:pt idx="4">
                  <c:v>785</c:v>
                </c:pt>
                <c:pt idx="5">
                  <c:v>795</c:v>
                </c:pt>
                <c:pt idx="6">
                  <c:v>930</c:v>
                </c:pt>
                <c:pt idx="7">
                  <c:v>905</c:v>
                </c:pt>
                <c:pt idx="8">
                  <c:v>1080</c:v>
                </c:pt>
                <c:pt idx="9">
                  <c:v>1085</c:v>
                </c:pt>
                <c:pt idx="10">
                  <c:v>1405</c:v>
                </c:pt>
                <c:pt idx="11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2'!$AM$7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2'!$AM$8:$AM$19</c:f>
              <c:numCache>
                <c:formatCode>#,##0</c:formatCode>
                <c:ptCount val="12"/>
                <c:pt idx="0">
                  <c:v>710</c:v>
                </c:pt>
                <c:pt idx="1">
                  <c:v>815</c:v>
                </c:pt>
                <c:pt idx="2">
                  <c:v>845</c:v>
                </c:pt>
                <c:pt idx="3">
                  <c:v>955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2'!$AN$7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2'!$AN$8:$AN$19</c:f>
              <c:numCache>
                <c:formatCode>#,##0</c:formatCode>
                <c:ptCount val="12"/>
                <c:pt idx="0">
                  <c:v>295</c:v>
                </c:pt>
                <c:pt idx="1">
                  <c:v>615</c:v>
                </c:pt>
                <c:pt idx="2">
                  <c:v>850</c:v>
                </c:pt>
                <c:pt idx="3">
                  <c:v>1070</c:v>
                </c:pt>
                <c:pt idx="4">
                  <c:v>1420</c:v>
                </c:pt>
                <c:pt idx="5">
                  <c:v>1785</c:v>
                </c:pt>
                <c:pt idx="6">
                  <c:v>2335</c:v>
                </c:pt>
                <c:pt idx="7">
                  <c:v>2840</c:v>
                </c:pt>
                <c:pt idx="8">
                  <c:v>3635</c:v>
                </c:pt>
                <c:pt idx="9">
                  <c:v>4415</c:v>
                </c:pt>
                <c:pt idx="10">
                  <c:v>5825</c:v>
                </c:pt>
                <c:pt idx="11">
                  <c:v>6740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2'!$AO$7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2'!$AO$8:$AO$19</c:f>
              <c:numCache>
                <c:formatCode>#,##0</c:formatCode>
                <c:ptCount val="12"/>
                <c:pt idx="0">
                  <c:v>700</c:v>
                </c:pt>
                <c:pt idx="1">
                  <c:v>1415</c:v>
                </c:pt>
                <c:pt idx="2">
                  <c:v>2085</c:v>
                </c:pt>
                <c:pt idx="3">
                  <c:v>2740</c:v>
                </c:pt>
                <c:pt idx="4">
                  <c:v>3525</c:v>
                </c:pt>
                <c:pt idx="5">
                  <c:v>4320</c:v>
                </c:pt>
                <c:pt idx="6">
                  <c:v>5250</c:v>
                </c:pt>
                <c:pt idx="7">
                  <c:v>6155</c:v>
                </c:pt>
                <c:pt idx="8">
                  <c:v>7235</c:v>
                </c:pt>
                <c:pt idx="9">
                  <c:v>8320</c:v>
                </c:pt>
                <c:pt idx="10">
                  <c:v>9725</c:v>
                </c:pt>
                <c:pt idx="11">
                  <c:v>10985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2'!$AP$7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'Page 2'!$AJ$8:$AJ$19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2'!$AP$8:$AP$19</c:f>
              <c:numCache>
                <c:formatCode>#,##0</c:formatCode>
                <c:ptCount val="12"/>
                <c:pt idx="0">
                  <c:v>710</c:v>
                </c:pt>
                <c:pt idx="1">
                  <c:v>1525</c:v>
                </c:pt>
                <c:pt idx="2">
                  <c:v>2370</c:v>
                </c:pt>
                <c:pt idx="3">
                  <c:v>3325</c:v>
                </c:pt>
                <c:pt idx="4">
                  <c:v>3325</c:v>
                </c:pt>
                <c:pt idx="5">
                  <c:v>3325</c:v>
                </c:pt>
                <c:pt idx="6">
                  <c:v>3325</c:v>
                </c:pt>
                <c:pt idx="7">
                  <c:v>3325</c:v>
                </c:pt>
                <c:pt idx="8">
                  <c:v>3325</c:v>
                </c:pt>
                <c:pt idx="9">
                  <c:v>3325</c:v>
                </c:pt>
                <c:pt idx="10">
                  <c:v>3325</c:v>
                </c:pt>
                <c:pt idx="11">
                  <c:v>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2'!$AN$7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2'!$AN$24:$AN$35</c:f>
              <c:numCache>
                <c:formatCode>#,##0</c:formatCode>
                <c:ptCount val="12"/>
                <c:pt idx="0">
                  <c:v>150</c:v>
                </c:pt>
                <c:pt idx="1">
                  <c:v>305</c:v>
                </c:pt>
                <c:pt idx="2">
                  <c:v>430</c:v>
                </c:pt>
                <c:pt idx="3">
                  <c:v>540</c:v>
                </c:pt>
                <c:pt idx="4">
                  <c:v>740</c:v>
                </c:pt>
                <c:pt idx="5">
                  <c:v>920</c:v>
                </c:pt>
                <c:pt idx="6">
                  <c:v>1185</c:v>
                </c:pt>
                <c:pt idx="7">
                  <c:v>1450</c:v>
                </c:pt>
                <c:pt idx="8">
                  <c:v>1860</c:v>
                </c:pt>
                <c:pt idx="9">
                  <c:v>2275</c:v>
                </c:pt>
                <c:pt idx="10">
                  <c:v>3010</c:v>
                </c:pt>
                <c:pt idx="11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2'!$AO$7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2'!$AO$24:$AO$35</c:f>
              <c:numCache>
                <c:formatCode>#,##0</c:formatCode>
                <c:ptCount val="12"/>
                <c:pt idx="0">
                  <c:v>402.5</c:v>
                </c:pt>
                <c:pt idx="1">
                  <c:v>802.5</c:v>
                </c:pt>
                <c:pt idx="2">
                  <c:v>1145</c:v>
                </c:pt>
                <c:pt idx="3">
                  <c:v>1500</c:v>
                </c:pt>
                <c:pt idx="4">
                  <c:v>1932.5</c:v>
                </c:pt>
                <c:pt idx="5">
                  <c:v>2290</c:v>
                </c:pt>
                <c:pt idx="6">
                  <c:v>2805</c:v>
                </c:pt>
                <c:pt idx="7">
                  <c:v>3215</c:v>
                </c:pt>
                <c:pt idx="8">
                  <c:v>3802.5</c:v>
                </c:pt>
                <c:pt idx="9">
                  <c:v>4305</c:v>
                </c:pt>
                <c:pt idx="10">
                  <c:v>5065</c:v>
                </c:pt>
                <c:pt idx="11">
                  <c:v>5737.5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2'!$AP$7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2'!$AP$24:$AP$35</c:f>
              <c:numCache>
                <c:formatCode>#,##0</c:formatCode>
                <c:ptCount val="12"/>
                <c:pt idx="0">
                  <c:v>365</c:v>
                </c:pt>
                <c:pt idx="1">
                  <c:v>815</c:v>
                </c:pt>
                <c:pt idx="2">
                  <c:v>1220</c:v>
                </c:pt>
                <c:pt idx="3">
                  <c:v>1715</c:v>
                </c:pt>
                <c:pt idx="4">
                  <c:v>1715</c:v>
                </c:pt>
                <c:pt idx="5">
                  <c:v>1715</c:v>
                </c:pt>
                <c:pt idx="6">
                  <c:v>1715</c:v>
                </c:pt>
                <c:pt idx="7">
                  <c:v>1715</c:v>
                </c:pt>
                <c:pt idx="8">
                  <c:v>1715</c:v>
                </c:pt>
                <c:pt idx="9">
                  <c:v>1715</c:v>
                </c:pt>
                <c:pt idx="10">
                  <c:v>1715</c:v>
                </c:pt>
                <c:pt idx="11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2'!$AK$7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2'!$AK$24:$AK$35</c:f>
              <c:numCache>
                <c:formatCode>#,##0</c:formatCode>
                <c:ptCount val="12"/>
                <c:pt idx="0">
                  <c:v>150</c:v>
                </c:pt>
                <c:pt idx="1">
                  <c:v>155</c:v>
                </c:pt>
                <c:pt idx="2">
                  <c:v>125</c:v>
                </c:pt>
                <c:pt idx="3">
                  <c:v>110</c:v>
                </c:pt>
                <c:pt idx="4">
                  <c:v>200</c:v>
                </c:pt>
                <c:pt idx="5">
                  <c:v>180</c:v>
                </c:pt>
                <c:pt idx="6">
                  <c:v>265</c:v>
                </c:pt>
                <c:pt idx="7">
                  <c:v>265</c:v>
                </c:pt>
                <c:pt idx="8">
                  <c:v>410</c:v>
                </c:pt>
                <c:pt idx="9">
                  <c:v>415</c:v>
                </c:pt>
                <c:pt idx="10">
                  <c:v>735</c:v>
                </c:pt>
                <c:pt idx="11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2'!$AL$7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2'!$AL$24:$AL$35</c:f>
              <c:numCache>
                <c:formatCode>#,##0</c:formatCode>
                <c:ptCount val="12"/>
                <c:pt idx="0">
                  <c:v>402.5</c:v>
                </c:pt>
                <c:pt idx="1">
                  <c:v>400</c:v>
                </c:pt>
                <c:pt idx="2">
                  <c:v>342.5</c:v>
                </c:pt>
                <c:pt idx="3">
                  <c:v>355</c:v>
                </c:pt>
                <c:pt idx="4">
                  <c:v>432.5</c:v>
                </c:pt>
                <c:pt idx="5">
                  <c:v>357.5</c:v>
                </c:pt>
                <c:pt idx="6">
                  <c:v>515</c:v>
                </c:pt>
                <c:pt idx="7">
                  <c:v>410</c:v>
                </c:pt>
                <c:pt idx="8">
                  <c:v>587.5</c:v>
                </c:pt>
                <c:pt idx="9">
                  <c:v>502.5</c:v>
                </c:pt>
                <c:pt idx="10">
                  <c:v>760</c:v>
                </c:pt>
                <c:pt idx="11">
                  <c:v>672.5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2'!$AM$7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2'!$AJ$24:$AJ$35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2'!$AM$24:$AM$35</c:f>
              <c:numCache>
                <c:formatCode>#,##0</c:formatCode>
                <c:ptCount val="12"/>
                <c:pt idx="0">
                  <c:v>365</c:v>
                </c:pt>
                <c:pt idx="1">
                  <c:v>450</c:v>
                </c:pt>
                <c:pt idx="2">
                  <c:v>405</c:v>
                </c:pt>
                <c:pt idx="3">
                  <c:v>495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2'!$AN$7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2'!$AN$41:$AN$52</c:f>
              <c:numCache>
                <c:formatCode>#,##0</c:formatCode>
                <c:ptCount val="12"/>
                <c:pt idx="0">
                  <c:v>52.9</c:v>
                </c:pt>
                <c:pt idx="1">
                  <c:v>104.1</c:v>
                </c:pt>
                <c:pt idx="2">
                  <c:v>155.14999999999998</c:v>
                </c:pt>
                <c:pt idx="3">
                  <c:v>207.84999999999997</c:v>
                </c:pt>
                <c:pt idx="4">
                  <c:v>265.34999999999997</c:v>
                </c:pt>
                <c:pt idx="5">
                  <c:v>319.39999999999998</c:v>
                </c:pt>
                <c:pt idx="6">
                  <c:v>376.59999999999997</c:v>
                </c:pt>
                <c:pt idx="7">
                  <c:v>434.95</c:v>
                </c:pt>
                <c:pt idx="8">
                  <c:v>493.25</c:v>
                </c:pt>
                <c:pt idx="9">
                  <c:v>554.15</c:v>
                </c:pt>
                <c:pt idx="10">
                  <c:v>614.94999999999993</c:v>
                </c:pt>
                <c:pt idx="11">
                  <c:v>680.55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2'!$AO$7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2'!$AO$41:$AO$52</c:f>
              <c:numCache>
                <c:formatCode>#,##0</c:formatCode>
                <c:ptCount val="12"/>
                <c:pt idx="0">
                  <c:v>67.949999999999989</c:v>
                </c:pt>
                <c:pt idx="1">
                  <c:v>142.08499999999998</c:v>
                </c:pt>
                <c:pt idx="2">
                  <c:v>216.67099999999999</c:v>
                </c:pt>
                <c:pt idx="3">
                  <c:v>297.11099999999999</c:v>
                </c:pt>
                <c:pt idx="4">
                  <c:v>378.04263751987281</c:v>
                </c:pt>
                <c:pt idx="5">
                  <c:v>459.97427503974563</c:v>
                </c:pt>
                <c:pt idx="6">
                  <c:v>545.53389348171697</c:v>
                </c:pt>
                <c:pt idx="7">
                  <c:v>642.6634642289348</c:v>
                </c:pt>
                <c:pt idx="8">
                  <c:v>739.79303497615263</c:v>
                </c:pt>
                <c:pt idx="9">
                  <c:v>838.23659618441968</c:v>
                </c:pt>
                <c:pt idx="10">
                  <c:v>936.68015739268674</c:v>
                </c:pt>
                <c:pt idx="11">
                  <c:v>1036.437709062003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2'!$AP$7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2'!$AP$41:$AP$52</c:f>
              <c:numCache>
                <c:formatCode>#,##0</c:formatCode>
                <c:ptCount val="12"/>
                <c:pt idx="0">
                  <c:v>66</c:v>
                </c:pt>
                <c:pt idx="1">
                  <c:v>139.19999999999999</c:v>
                </c:pt>
                <c:pt idx="2">
                  <c:v>281.5</c:v>
                </c:pt>
                <c:pt idx="3">
                  <c:v>357.1</c:v>
                </c:pt>
                <c:pt idx="4">
                  <c:v>357.1</c:v>
                </c:pt>
                <c:pt idx="5">
                  <c:v>357.1</c:v>
                </c:pt>
                <c:pt idx="6">
                  <c:v>357.1</c:v>
                </c:pt>
                <c:pt idx="7">
                  <c:v>357.1</c:v>
                </c:pt>
                <c:pt idx="8">
                  <c:v>357.1</c:v>
                </c:pt>
                <c:pt idx="9">
                  <c:v>357.1</c:v>
                </c:pt>
                <c:pt idx="10">
                  <c:v>357.1</c:v>
                </c:pt>
                <c:pt idx="11">
                  <c:v>357.1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2'!$AK$7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2'!$AK$41:$AK$52</c:f>
              <c:numCache>
                <c:formatCode>#,##0</c:formatCode>
                <c:ptCount val="12"/>
                <c:pt idx="0">
                  <c:v>52.9</c:v>
                </c:pt>
                <c:pt idx="1">
                  <c:v>51.199999999999996</c:v>
                </c:pt>
                <c:pt idx="2">
                  <c:v>51.05</c:v>
                </c:pt>
                <c:pt idx="3">
                  <c:v>52.7</c:v>
                </c:pt>
                <c:pt idx="4">
                  <c:v>57.5</c:v>
                </c:pt>
                <c:pt idx="5">
                  <c:v>54.05</c:v>
                </c:pt>
                <c:pt idx="6">
                  <c:v>57.199999999999996</c:v>
                </c:pt>
                <c:pt idx="7">
                  <c:v>58.35</c:v>
                </c:pt>
                <c:pt idx="8">
                  <c:v>58.3</c:v>
                </c:pt>
                <c:pt idx="9">
                  <c:v>60.900000000000006</c:v>
                </c:pt>
                <c:pt idx="10">
                  <c:v>60.8</c:v>
                </c:pt>
                <c:pt idx="11">
                  <c:v>65.599999999999994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2'!$AL$7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2'!$AL$41:$AL$52</c:f>
              <c:numCache>
                <c:formatCode>#,##0</c:formatCode>
                <c:ptCount val="12"/>
                <c:pt idx="0">
                  <c:v>67.949999999999989</c:v>
                </c:pt>
                <c:pt idx="1">
                  <c:v>74.134999999999991</c:v>
                </c:pt>
                <c:pt idx="2">
                  <c:v>74.585999999999999</c:v>
                </c:pt>
                <c:pt idx="3">
                  <c:v>80.44</c:v>
                </c:pt>
                <c:pt idx="4">
                  <c:v>80.931637519872822</c:v>
                </c:pt>
                <c:pt idx="5">
                  <c:v>81.931637519872822</c:v>
                </c:pt>
                <c:pt idx="6">
                  <c:v>85.559618441971381</c:v>
                </c:pt>
                <c:pt idx="7">
                  <c:v>97.129570747217798</c:v>
                </c:pt>
                <c:pt idx="8">
                  <c:v>97.129570747217798</c:v>
                </c:pt>
                <c:pt idx="9">
                  <c:v>98.443561208267084</c:v>
                </c:pt>
                <c:pt idx="10">
                  <c:v>98.443561208267084</c:v>
                </c:pt>
                <c:pt idx="11">
                  <c:v>99.757551669316371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2'!$AM$7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2'!$AJ$41:$AJ$52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2'!$AM$41:$AM$52</c:f>
              <c:numCache>
                <c:formatCode>#,##0</c:formatCode>
                <c:ptCount val="12"/>
                <c:pt idx="0">
                  <c:v>66</c:v>
                </c:pt>
                <c:pt idx="1">
                  <c:v>73.2</c:v>
                </c:pt>
                <c:pt idx="2">
                  <c:v>142.29999999999998</c:v>
                </c:pt>
                <c:pt idx="3">
                  <c:v>75.600000000000009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2'!$AN$7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2'!$AN$56:$AN$67</c:f>
              <c:numCache>
                <c:formatCode>#,##0</c:formatCode>
                <c:ptCount val="12"/>
                <c:pt idx="0">
                  <c:v>500</c:v>
                </c:pt>
                <c:pt idx="1">
                  <c:v>572.15202499999998</c:v>
                </c:pt>
                <c:pt idx="2">
                  <c:v>622.02112499999998</c:v>
                </c:pt>
                <c:pt idx="3">
                  <c:v>665.47337749999997</c:v>
                </c:pt>
                <c:pt idx="4">
                  <c:v>756.44366749999995</c:v>
                </c:pt>
                <c:pt idx="5">
                  <c:v>846.29130750000002</c:v>
                </c:pt>
                <c:pt idx="6">
                  <c:v>1011.44712</c:v>
                </c:pt>
                <c:pt idx="7">
                  <c:v>1155.043995</c:v>
                </c:pt>
                <c:pt idx="8">
                  <c:v>1419.4557949999999</c:v>
                </c:pt>
                <c:pt idx="9">
                  <c:v>1697.5690824999999</c:v>
                </c:pt>
                <c:pt idx="10">
                  <c:v>2162.1187074999998</c:v>
                </c:pt>
                <c:pt idx="11">
                  <c:v>2446.9277324999998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2'!$AO$7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2'!$AO$56:$AO$67</c:f>
              <c:numCache>
                <c:formatCode>#,##0</c:formatCode>
                <c:ptCount val="12"/>
                <c:pt idx="0">
                  <c:v>2659.9277324999998</c:v>
                </c:pt>
                <c:pt idx="1">
                  <c:v>2854.9277324999998</c:v>
                </c:pt>
                <c:pt idx="2">
                  <c:v>3024.4277324999998</c:v>
                </c:pt>
                <c:pt idx="3">
                  <c:v>3204.9277324999998</c:v>
                </c:pt>
                <c:pt idx="4">
                  <c:v>3438.4277324999998</c:v>
                </c:pt>
                <c:pt idx="5">
                  <c:v>3605.9277324999998</c:v>
                </c:pt>
                <c:pt idx="6">
                  <c:v>3920.9277324999998</c:v>
                </c:pt>
                <c:pt idx="7">
                  <c:v>4144.9277325000003</c:v>
                </c:pt>
                <c:pt idx="8">
                  <c:v>4530.9277325000003</c:v>
                </c:pt>
                <c:pt idx="9">
                  <c:v>4799.9277325000003</c:v>
                </c:pt>
                <c:pt idx="10">
                  <c:v>5237.4277325000003</c:v>
                </c:pt>
                <c:pt idx="11">
                  <c:v>5655.9277325000003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2'!$AP$7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2'!$AP$56:$AP$67</c:f>
              <c:numCache>
                <c:formatCode>#,##0</c:formatCode>
                <c:ptCount val="12"/>
                <c:pt idx="0">
                  <c:v>2615.9380074999999</c:v>
                </c:pt>
                <c:pt idx="1">
                  <c:v>2866.8786325000001</c:v>
                </c:pt>
                <c:pt idx="2">
                  <c:v>3066.5341324999999</c:v>
                </c:pt>
                <c:pt idx="3">
                  <c:v>3334.9055699999999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'Page 2'!$AK$7</c:f>
              <c:strCache>
                <c:ptCount val="1"/>
                <c:pt idx="0">
                  <c:v>Prior Year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3"/>
            <c:spPr>
              <a:solidFill>
                <a:schemeClr val="bg1"/>
              </a:solidFill>
              <a:ln w="12700">
                <a:solidFill>
                  <a:srgbClr val="274C77"/>
                </a:solidFill>
                <a:prstDash val="solid"/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2'!$AK$56:$AK$67</c:f>
              <c:numCache>
                <c:formatCode>0%</c:formatCode>
                <c:ptCount val="12"/>
                <c:pt idx="0">
                  <c:v>0.13559322033898305</c:v>
                </c:pt>
                <c:pt idx="1">
                  <c:v>0.125</c:v>
                </c:pt>
                <c:pt idx="2">
                  <c:v>0.10638297872340426</c:v>
                </c:pt>
                <c:pt idx="3">
                  <c:v>9.0909090909090912E-2</c:v>
                </c:pt>
                <c:pt idx="4">
                  <c:v>0.12857142857142856</c:v>
                </c:pt>
                <c:pt idx="5">
                  <c:v>0.13698630136986301</c:v>
                </c:pt>
                <c:pt idx="6">
                  <c:v>0.1</c:v>
                </c:pt>
                <c:pt idx="7">
                  <c:v>0.12871287128712872</c:v>
                </c:pt>
                <c:pt idx="8">
                  <c:v>0.1069182389937107</c:v>
                </c:pt>
                <c:pt idx="9">
                  <c:v>0.10897435897435898</c:v>
                </c:pt>
                <c:pt idx="10">
                  <c:v>0.13829787234042554</c:v>
                </c:pt>
                <c:pt idx="11">
                  <c:v>0.14207650273224043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7-4530-9279-37B0724CE7D0}"/>
            </c:ext>
          </c:extLst>
        </c:ser>
        <c:ser>
          <c:idx val="1"/>
          <c:order val="1"/>
          <c:tx>
            <c:strRef>
              <c:f>'Page 2'!$AL$7</c:f>
              <c:strCache>
                <c:ptCount val="1"/>
                <c:pt idx="0">
                  <c:v>Budget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2"/>
            <c:spPr>
              <a:solidFill>
                <a:schemeClr val="bg1"/>
              </a:solidFill>
              <a:ln w="1270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2'!$AL$56:$AL$67</c:f>
              <c:numCache>
                <c:formatCode>0%</c:formatCode>
                <c:ptCount val="12"/>
                <c:pt idx="0">
                  <c:v>0.13928571428571429</c:v>
                </c:pt>
                <c:pt idx="1">
                  <c:v>0.12587412587412589</c:v>
                </c:pt>
                <c:pt idx="2">
                  <c:v>0.11567164179104478</c:v>
                </c:pt>
                <c:pt idx="3">
                  <c:v>9.1603053435114504E-2</c:v>
                </c:pt>
                <c:pt idx="4">
                  <c:v>0.1178343949044586</c:v>
                </c:pt>
                <c:pt idx="5">
                  <c:v>0.12893081761006289</c:v>
                </c:pt>
                <c:pt idx="6">
                  <c:v>9.4086021505376344E-2</c:v>
                </c:pt>
                <c:pt idx="7">
                  <c:v>0.1132596685082873</c:v>
                </c:pt>
                <c:pt idx="8">
                  <c:v>9.0277777777777776E-2</c:v>
                </c:pt>
                <c:pt idx="9">
                  <c:v>0.1152073732718894</c:v>
                </c:pt>
                <c:pt idx="10">
                  <c:v>0.15836298932384341</c:v>
                </c:pt>
                <c:pt idx="11">
                  <c:v>0.12698412698412698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7-4530-9279-37B0724CE7D0}"/>
            </c:ext>
          </c:extLst>
        </c:ser>
        <c:ser>
          <c:idx val="2"/>
          <c:order val="2"/>
          <c:tx>
            <c:strRef>
              <c:f>'Page 2'!$AM$7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'Page 2'!$AJ$56:$AJ$67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'Page 2'!$AM$56:$AM$67</c:f>
              <c:numCache>
                <c:formatCode>0%</c:formatCode>
                <c:ptCount val="12"/>
                <c:pt idx="0">
                  <c:v>0.11267605633802817</c:v>
                </c:pt>
                <c:pt idx="1">
                  <c:v>0.11042944785276074</c:v>
                </c:pt>
                <c:pt idx="2">
                  <c:v>0.11242603550295859</c:v>
                </c:pt>
                <c:pt idx="3">
                  <c:v>0.13089005235602094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7-4530-9279-37B0724C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15519"/>
        <c:axId val="1636416959"/>
      </c:lineChart>
      <c:dateAx>
        <c:axId val="163641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6959"/>
        <c:crosses val="autoZero"/>
        <c:auto val="1"/>
        <c:lblOffset val="100"/>
        <c:baseTimeUnit val="months"/>
      </c:dateAx>
      <c:valAx>
        <c:axId val="163641695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'Page 3'!$F$40</c:f>
              <c:strCache>
                <c:ptCount val="1"/>
                <c:pt idx="0">
                  <c:v>[Product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'Page 3'!$N$24:$Y$24</c:f>
              <c:numCache>
                <c:formatCode>mmm\-yy</c:formatCode>
                <c:ptCount val="1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</c:numCache>
            </c:numRef>
          </c:cat>
          <c:val>
            <c:numRef>
              <c:f>'Page 3'!$N$40:$Y$40</c:f>
              <c:numCache>
                <c:formatCode>#,##0_);\(#,##0\);\-_)</c:formatCode>
                <c:ptCount val="12"/>
                <c:pt idx="0">
                  <c:v>245</c:v>
                </c:pt>
                <c:pt idx="1">
                  <c:v>260</c:v>
                </c:pt>
                <c:pt idx="2">
                  <c:v>410</c:v>
                </c:pt>
                <c:pt idx="3">
                  <c:v>360</c:v>
                </c:pt>
                <c:pt idx="4">
                  <c:v>475</c:v>
                </c:pt>
                <c:pt idx="5">
                  <c:v>575</c:v>
                </c:pt>
                <c:pt idx="6">
                  <c:v>620</c:v>
                </c:pt>
                <c:pt idx="7">
                  <c:v>530</c:v>
                </c:pt>
                <c:pt idx="8">
                  <c:v>520</c:v>
                </c:pt>
                <c:pt idx="9">
                  <c:v>580</c:v>
                </c:pt>
                <c:pt idx="10">
                  <c:v>520</c:v>
                </c:pt>
                <c:pt idx="11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B-4AC5-8D5D-D3B3D86A3B10}"/>
            </c:ext>
          </c:extLst>
        </c:ser>
        <c:ser>
          <c:idx val="1"/>
          <c:order val="1"/>
          <c:tx>
            <c:strRef>
              <c:f>'Page 3'!$F$41</c:f>
              <c:strCache>
                <c:ptCount val="1"/>
                <c:pt idx="0">
                  <c:v>[Product 2]</c:v>
                </c:pt>
              </c:strCache>
            </c:strRef>
          </c:tx>
          <c:spPr>
            <a:solidFill>
              <a:srgbClr val="A3CEF1"/>
            </a:solidFill>
            <a:ln>
              <a:noFill/>
            </a:ln>
            <a:effectLst/>
          </c:spPr>
          <c:invertIfNegative val="0"/>
          <c:cat>
            <c:numRef>
              <c:f>'Page 3'!$N$24:$Y$24</c:f>
              <c:numCache>
                <c:formatCode>mmm\-yy</c:formatCode>
                <c:ptCount val="1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</c:numCache>
            </c:numRef>
          </c:cat>
          <c:val>
            <c:numRef>
              <c:f>'Page 3'!$N$41:$Y$41</c:f>
              <c:numCache>
                <c:formatCode>#,##0_);\(#,##0\);\-_)</c:formatCode>
                <c:ptCount val="12"/>
                <c:pt idx="0">
                  <c:v>105</c:v>
                </c:pt>
                <c:pt idx="1">
                  <c:v>105</c:v>
                </c:pt>
                <c:pt idx="2">
                  <c:v>140</c:v>
                </c:pt>
                <c:pt idx="3">
                  <c:v>145</c:v>
                </c:pt>
                <c:pt idx="4">
                  <c:v>320</c:v>
                </c:pt>
                <c:pt idx="5">
                  <c:v>205</c:v>
                </c:pt>
                <c:pt idx="6">
                  <c:v>790</c:v>
                </c:pt>
                <c:pt idx="7">
                  <c:v>385</c:v>
                </c:pt>
                <c:pt idx="8">
                  <c:v>190</c:v>
                </c:pt>
                <c:pt idx="9">
                  <c:v>235</c:v>
                </c:pt>
                <c:pt idx="10">
                  <c:v>325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B-4AC5-8D5D-D3B3D86A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6365087"/>
        <c:axId val="766365567"/>
      </c:barChart>
      <c:lineChart>
        <c:grouping val="standard"/>
        <c:varyColors val="0"/>
        <c:ser>
          <c:idx val="2"/>
          <c:order val="2"/>
          <c:tx>
            <c:strRef>
              <c:f>'Page 3'!$E$32</c:f>
              <c:strCache>
                <c:ptCount val="1"/>
                <c:pt idx="0">
                  <c:v>Contribution margin 1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'Page 3'!$N$24:$Y$24</c:f>
              <c:numCache>
                <c:formatCode>mmm\-yy</c:formatCode>
                <c:ptCount val="1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</c:numCache>
            </c:numRef>
          </c:cat>
          <c:val>
            <c:numRef>
              <c:f>'Page 3'!$N$32:$Y$32</c:f>
              <c:numCache>
                <c:formatCode>0%</c:formatCode>
                <c:ptCount val="12"/>
                <c:pt idx="0">
                  <c:v>0.5714285714285714</c:v>
                </c:pt>
                <c:pt idx="1">
                  <c:v>0.49315068493150682</c:v>
                </c:pt>
                <c:pt idx="2">
                  <c:v>0.48181818181818181</c:v>
                </c:pt>
                <c:pt idx="3">
                  <c:v>0.52475247524752477</c:v>
                </c:pt>
                <c:pt idx="4">
                  <c:v>0.51572327044025157</c:v>
                </c:pt>
                <c:pt idx="5">
                  <c:v>0.53205128205128205</c:v>
                </c:pt>
                <c:pt idx="6">
                  <c:v>0.52127659574468088</c:v>
                </c:pt>
                <c:pt idx="7">
                  <c:v>0.51912568306010931</c:v>
                </c:pt>
                <c:pt idx="8">
                  <c:v>0.5140845070422535</c:v>
                </c:pt>
                <c:pt idx="9">
                  <c:v>0.55214723926380371</c:v>
                </c:pt>
                <c:pt idx="10">
                  <c:v>0.47928994082840237</c:v>
                </c:pt>
                <c:pt idx="11">
                  <c:v>0.51832460732984298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B-4AC5-8D5D-D3B3D86A3B10}"/>
            </c:ext>
          </c:extLst>
        </c:ser>
        <c:ser>
          <c:idx val="3"/>
          <c:order val="3"/>
          <c:tx>
            <c:strRef>
              <c:f>'Page 3'!$E$33</c:f>
              <c:strCache>
                <c:ptCount val="1"/>
                <c:pt idx="0">
                  <c:v>Contribution margin 2</c:v>
                </c:pt>
              </c:strCache>
            </c:strRef>
          </c:tx>
          <c:spPr>
            <a:ln w="158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numRef>
              <c:f>'Page 3'!$N$24:$Y$24</c:f>
              <c:numCache>
                <c:formatCode>mmm\-yy</c:formatCode>
                <c:ptCount val="1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</c:numCache>
            </c:numRef>
          </c:cat>
          <c:val>
            <c:numRef>
              <c:f>'Page 3'!$N$33:$Y$33</c:f>
              <c:numCache>
                <c:formatCode>0%</c:formatCode>
                <c:ptCount val="12"/>
                <c:pt idx="0">
                  <c:v>0.42857142857142855</c:v>
                </c:pt>
                <c:pt idx="1">
                  <c:v>0.34246575342465752</c:v>
                </c:pt>
                <c:pt idx="2">
                  <c:v>0.36363636363636365</c:v>
                </c:pt>
                <c:pt idx="3">
                  <c:v>0.37623762376237624</c:v>
                </c:pt>
                <c:pt idx="4">
                  <c:v>0.39622641509433965</c:v>
                </c:pt>
                <c:pt idx="5">
                  <c:v>0.41025641025641024</c:v>
                </c:pt>
                <c:pt idx="6">
                  <c:v>0.36879432624113473</c:v>
                </c:pt>
                <c:pt idx="7">
                  <c:v>0.36065573770491804</c:v>
                </c:pt>
                <c:pt idx="8">
                  <c:v>0.38732394366197181</c:v>
                </c:pt>
                <c:pt idx="9">
                  <c:v>0.42944785276073622</c:v>
                </c:pt>
                <c:pt idx="10">
                  <c:v>0.34911242603550297</c:v>
                </c:pt>
                <c:pt idx="11">
                  <c:v>0.37172774869109948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2B-4AC5-8D5D-D3B3D86A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02031"/>
        <c:axId val="640404431"/>
      </c:lineChart>
      <c:dateAx>
        <c:axId val="76636508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365567"/>
        <c:crosses val="autoZero"/>
        <c:auto val="1"/>
        <c:lblOffset val="100"/>
        <c:baseTimeUnit val="months"/>
      </c:dateAx>
      <c:valAx>
        <c:axId val="76636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\-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365087"/>
        <c:crosses val="autoZero"/>
        <c:crossBetween val="between"/>
      </c:valAx>
      <c:valAx>
        <c:axId val="64040443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0402031"/>
        <c:crosses val="max"/>
        <c:crossBetween val="between"/>
      </c:valAx>
      <c:dateAx>
        <c:axId val="64040203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4040443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15594641578887"/>
          <c:y val="0.74513823272090984"/>
          <c:w val="0.57292043040074536"/>
          <c:h val="9.3750656167979021E-2"/>
        </c:manualLayout>
      </c:layout>
      <c:overlay val="1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2" dropStyle="combo" dx="22" fmlaLink="Cover!$H$9" fmlaRange="Cover!$H$11:$H$22" noThreeD="1" sel="4" val="0"/>
</file>

<file path=xl/ctrlProps/ctrlProp2.xml><?xml version="1.0" encoding="utf-8"?>
<formControlPr xmlns="http://schemas.microsoft.com/office/spreadsheetml/2009/9/main" objectType="Drop" dropLines="12" dropStyle="combo" dx="22" fmlaLink="Cover!$H$9" fmlaRange="Cover!$H$11:$H$22" noThreeD="1" sel="4" val="0"/>
</file>

<file path=xl/ctrlProps/ctrlProp3.xml><?xml version="1.0" encoding="utf-8"?>
<formControlPr xmlns="http://schemas.microsoft.com/office/spreadsheetml/2009/9/main" objectType="Drop" dropLines="12" dropStyle="combo" dx="22" fmlaLink="Cover!$H$9" fmlaRange="Cover!$H$11:$H$22" noThreeD="1" sel="4" val="0"/>
</file>

<file path=xl/ctrlProps/ctrlProp4.xml><?xml version="1.0" encoding="utf-8"?>
<formControlPr xmlns="http://schemas.microsoft.com/office/spreadsheetml/2009/9/main" objectType="Drop" dropLines="12" dropStyle="combo" dx="22" fmlaLink="Cover!$H$9" fmlaRange="Cover!$H$11:$H$22" noThreeD="1" sel="4" val="0"/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13</xdr:row>
      <xdr:rowOff>19050</xdr:rowOff>
    </xdr:from>
    <xdr:to>
      <xdr:col>23</xdr:col>
      <xdr:colOff>2895599</xdr:colOff>
      <xdr:row>61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801225" y="2038350"/>
          <a:ext cx="2876549" cy="9486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Symbol" panose="05050102010706020507" pitchFamily="18" charset="2"/>
            <a:buChar char="-"/>
          </a:pPr>
          <a:r>
            <a:rPr lang="de-DE" sz="1100">
              <a:solidFill>
                <a:sysClr val="windowText" lastClr="000000"/>
              </a:solidFill>
            </a:rPr>
            <a:t>[Commentary on KPIs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de-DE" sz="1100">
              <a:solidFill>
                <a:sysClr val="windowText" lastClr="000000"/>
              </a:solidFill>
            </a:rPr>
            <a:t>Commentary</a:t>
          </a:r>
          <a:r>
            <a:rPr lang="de-DE" sz="1100" baseline="0">
              <a:solidFill>
                <a:sysClr val="windowText" lastClr="000000"/>
              </a:solidFill>
            </a:rPr>
            <a:t> on revenue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[Commentary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cost of goods sold]</a:t>
          </a: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[Commentary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marketing cost]</a:t>
          </a:r>
          <a:endParaRPr lang="de-DE" sz="110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indent="-171450" algn="l">
            <a:buFont typeface="Symbol" panose="05050102010706020507" pitchFamily="18" charset="2"/>
            <a:buChar char="-"/>
          </a:pPr>
          <a:endParaRPr lang="de-DE" sz="1100" baseline="0">
            <a:solidFill>
              <a:sysClr val="windowText" lastClr="000000"/>
            </a:solidFill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[Commentary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revenue]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[Commentary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cash]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[Commentary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other balance sheet items]</a:t>
          </a:r>
          <a:endParaRPr lang="de-DE" sz="1100">
            <a:solidFill>
              <a:sysClr val="windowText" lastClr="000000"/>
            </a:solidFill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endParaRPr lang="de-DE" sz="1100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628650</xdr:colOff>
          <xdr:row>2</xdr:row>
          <xdr:rowOff>0</xdr:rowOff>
        </xdr:from>
        <xdr:to>
          <xdr:col>26</xdr:col>
          <xdr:colOff>285750</xdr:colOff>
          <xdr:row>3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117232</xdr:rowOff>
    </xdr:from>
    <xdr:to>
      <xdr:col>11</xdr:col>
      <xdr:colOff>0</xdr:colOff>
      <xdr:row>19</xdr:row>
      <xdr:rowOff>117232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117232</xdr:rowOff>
    </xdr:from>
    <xdr:to>
      <xdr:col>22</xdr:col>
      <xdr:colOff>0</xdr:colOff>
      <xdr:row>19</xdr:row>
      <xdr:rowOff>117232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21</xdr:row>
      <xdr:rowOff>49996</xdr:rowOff>
    </xdr:from>
    <xdr:to>
      <xdr:col>22</xdr:col>
      <xdr:colOff>0</xdr:colOff>
      <xdr:row>35</xdr:row>
      <xdr:rowOff>49996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</xdr:row>
      <xdr:rowOff>94821</xdr:rowOff>
    </xdr:from>
    <xdr:to>
      <xdr:col>11</xdr:col>
      <xdr:colOff>0</xdr:colOff>
      <xdr:row>35</xdr:row>
      <xdr:rowOff>94821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37</xdr:row>
      <xdr:rowOff>27584</xdr:rowOff>
    </xdr:from>
    <xdr:to>
      <xdr:col>22</xdr:col>
      <xdr:colOff>0</xdr:colOff>
      <xdr:row>51</xdr:row>
      <xdr:rowOff>27584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37</xdr:row>
      <xdr:rowOff>72409</xdr:rowOff>
    </xdr:from>
    <xdr:to>
      <xdr:col>11</xdr:col>
      <xdr:colOff>0</xdr:colOff>
      <xdr:row>51</xdr:row>
      <xdr:rowOff>72409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49996</xdr:rowOff>
    </xdr:from>
    <xdr:to>
      <xdr:col>22</xdr:col>
      <xdr:colOff>0</xdr:colOff>
      <xdr:row>67</xdr:row>
      <xdr:rowOff>49996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53</xdr:row>
      <xdr:rowOff>94821</xdr:rowOff>
    </xdr:from>
    <xdr:to>
      <xdr:col>11</xdr:col>
      <xdr:colOff>0</xdr:colOff>
      <xdr:row>67</xdr:row>
      <xdr:rowOff>94821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2</xdr:row>
          <xdr:rowOff>0</xdr:rowOff>
        </xdr:from>
        <xdr:to>
          <xdr:col>44</xdr:col>
          <xdr:colOff>552450</xdr:colOff>
          <xdr:row>3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25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13</xdr:col>
          <xdr:colOff>123825</xdr:colOff>
          <xdr:row>3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23</xdr:col>
      <xdr:colOff>684877</xdr:colOff>
      <xdr:row>1</xdr:row>
      <xdr:rowOff>49695</xdr:rowOff>
    </xdr:from>
    <xdr:to>
      <xdr:col>24</xdr:col>
      <xdr:colOff>666636</xdr:colOff>
      <xdr:row>3</xdr:row>
      <xdr:rowOff>128911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FF50F-AF62-4291-80EF-F49FE2382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0" t="19939" r="12516" b="20043"/>
        <a:stretch/>
      </xdr:blipFill>
      <xdr:spPr bwMode="auto">
        <a:xfrm>
          <a:off x="11319747" y="240195"/>
          <a:ext cx="718911" cy="5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E480-8A22-4816-BD3F-6B7104CCDC01}">
  <sheetPr codeName="Sheet1">
    <tabColor theme="0" tint="-0.499984740745262"/>
  </sheetPr>
  <dimension ref="A1:I23"/>
  <sheetViews>
    <sheetView showGridLines="0" tabSelected="1" zoomScaleNormal="100" workbookViewId="0"/>
  </sheetViews>
  <sheetFormatPr defaultColWidth="0" defaultRowHeight="15" zeroHeight="1" outlineLevelRow="1" x14ac:dyDescent="0.25"/>
  <cols>
    <col min="1" max="5" width="2.85546875" customWidth="1"/>
    <col min="6" max="7" width="9.42578125" customWidth="1"/>
    <col min="8" max="8" width="17.7109375" customWidth="1"/>
    <col min="9" max="9" width="2.85546875" customWidth="1"/>
    <col min="10" max="16384" width="11.42578125" hidden="1"/>
  </cols>
  <sheetData>
    <row r="1" spans="2:8" x14ac:dyDescent="0.25"/>
    <row r="2" spans="2:8" ht="24" x14ac:dyDescent="0.4">
      <c r="B2" s="1" t="s">
        <v>0</v>
      </c>
    </row>
    <row r="3" spans="2:8" x14ac:dyDescent="0.25">
      <c r="B3" t="str">
        <f>companyName</f>
        <v>Firma GmbH</v>
      </c>
    </row>
    <row r="4" spans="2:8" x14ac:dyDescent="0.25"/>
    <row r="5" spans="2:8" x14ac:dyDescent="0.25">
      <c r="B5" s="3" t="s">
        <v>60</v>
      </c>
      <c r="C5" s="2"/>
      <c r="D5" s="2"/>
      <c r="E5" s="2"/>
      <c r="F5" s="2"/>
      <c r="G5" s="2"/>
      <c r="H5" s="2"/>
    </row>
    <row r="6" spans="2:8" x14ac:dyDescent="0.25"/>
    <row r="7" spans="2:8" x14ac:dyDescent="0.25">
      <c r="B7" t="s">
        <v>62</v>
      </c>
      <c r="H7" s="67" t="s">
        <v>87</v>
      </c>
    </row>
    <row r="8" spans="2:8" x14ac:dyDescent="0.25">
      <c r="B8" t="s">
        <v>61</v>
      </c>
      <c r="H8" s="67">
        <v>2024</v>
      </c>
    </row>
    <row r="9" spans="2:8" x14ac:dyDescent="0.25">
      <c r="B9" t="s">
        <v>75</v>
      </c>
      <c r="H9" s="67">
        <v>4</v>
      </c>
    </row>
    <row r="10" spans="2:8" hidden="1" outlineLevel="1" x14ac:dyDescent="0.25">
      <c r="B10" t="s">
        <v>76</v>
      </c>
      <c r="H10" s="68" cm="1">
        <f t="array" ref="H10">INDEX(H11:H22,H9)</f>
        <v>45383</v>
      </c>
    </row>
    <row r="11" spans="2:8" hidden="1" outlineLevel="1" x14ac:dyDescent="0.25">
      <c r="B11" t="s">
        <v>63</v>
      </c>
      <c r="G11">
        <v>1</v>
      </c>
      <c r="H11" s="68">
        <f>DATE($H$8,G11,1)</f>
        <v>45292</v>
      </c>
    </row>
    <row r="12" spans="2:8" hidden="1" outlineLevel="1" x14ac:dyDescent="0.25">
      <c r="B12" t="s">
        <v>64</v>
      </c>
      <c r="G12">
        <f>+G11+1</f>
        <v>2</v>
      </c>
      <c r="H12" s="68">
        <f t="shared" ref="H12:H22" si="0">DATE($H$8,G12,1)</f>
        <v>45323</v>
      </c>
    </row>
    <row r="13" spans="2:8" hidden="1" outlineLevel="1" x14ac:dyDescent="0.25">
      <c r="B13" t="s">
        <v>65</v>
      </c>
      <c r="G13">
        <f t="shared" ref="G13:G22" si="1">+G12+1</f>
        <v>3</v>
      </c>
      <c r="H13" s="68">
        <f t="shared" si="0"/>
        <v>45352</v>
      </c>
    </row>
    <row r="14" spans="2:8" hidden="1" outlineLevel="1" x14ac:dyDescent="0.25">
      <c r="B14" t="s">
        <v>66</v>
      </c>
      <c r="G14">
        <f t="shared" si="1"/>
        <v>4</v>
      </c>
      <c r="H14" s="68">
        <f t="shared" si="0"/>
        <v>45383</v>
      </c>
    </row>
    <row r="15" spans="2:8" hidden="1" outlineLevel="1" x14ac:dyDescent="0.25">
      <c r="B15" t="s">
        <v>67</v>
      </c>
      <c r="G15">
        <f t="shared" si="1"/>
        <v>5</v>
      </c>
      <c r="H15" s="68">
        <f t="shared" si="0"/>
        <v>45413</v>
      </c>
    </row>
    <row r="16" spans="2:8" hidden="1" outlineLevel="1" x14ac:dyDescent="0.25">
      <c r="B16" t="s">
        <v>68</v>
      </c>
      <c r="G16">
        <f t="shared" si="1"/>
        <v>6</v>
      </c>
      <c r="H16" s="68">
        <f t="shared" si="0"/>
        <v>45444</v>
      </c>
    </row>
    <row r="17" spans="2:8" hidden="1" outlineLevel="1" x14ac:dyDescent="0.25">
      <c r="B17" t="s">
        <v>69</v>
      </c>
      <c r="G17">
        <f t="shared" si="1"/>
        <v>7</v>
      </c>
      <c r="H17" s="68">
        <f t="shared" si="0"/>
        <v>45474</v>
      </c>
    </row>
    <row r="18" spans="2:8" hidden="1" outlineLevel="1" x14ac:dyDescent="0.25">
      <c r="B18" t="s">
        <v>70</v>
      </c>
      <c r="G18">
        <f t="shared" si="1"/>
        <v>8</v>
      </c>
      <c r="H18" s="68">
        <f t="shared" si="0"/>
        <v>45505</v>
      </c>
    </row>
    <row r="19" spans="2:8" hidden="1" outlineLevel="1" x14ac:dyDescent="0.25">
      <c r="B19" t="s">
        <v>71</v>
      </c>
      <c r="G19">
        <f t="shared" si="1"/>
        <v>9</v>
      </c>
      <c r="H19" s="68">
        <f t="shared" si="0"/>
        <v>45536</v>
      </c>
    </row>
    <row r="20" spans="2:8" hidden="1" outlineLevel="1" x14ac:dyDescent="0.25">
      <c r="B20" t="s">
        <v>72</v>
      </c>
      <c r="G20">
        <f t="shared" si="1"/>
        <v>10</v>
      </c>
      <c r="H20" s="68">
        <f t="shared" si="0"/>
        <v>45566</v>
      </c>
    </row>
    <row r="21" spans="2:8" hidden="1" outlineLevel="1" x14ac:dyDescent="0.25">
      <c r="B21" t="s">
        <v>73</v>
      </c>
      <c r="G21">
        <f t="shared" si="1"/>
        <v>11</v>
      </c>
      <c r="H21" s="68">
        <f t="shared" si="0"/>
        <v>45597</v>
      </c>
    </row>
    <row r="22" spans="2:8" hidden="1" outlineLevel="1" x14ac:dyDescent="0.25">
      <c r="B22" t="s">
        <v>74</v>
      </c>
      <c r="G22">
        <f t="shared" si="1"/>
        <v>12</v>
      </c>
      <c r="H22" s="68">
        <f t="shared" si="0"/>
        <v>45627</v>
      </c>
    </row>
    <row r="23" spans="2:8" collapsed="1" x14ac:dyDescent="0.25"/>
  </sheetData>
  <phoneticPr fontId="6" type="noConversion"/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Line="0" autoPict="0">
                <anchor moveWithCells="1">
                  <from>
                    <xdr:col>6</xdr:col>
                    <xdr:colOff>628650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C00D-FE04-4E6D-9B34-53C23E22A797}">
  <sheetPr codeName="Sheet2">
    <tabColor theme="1"/>
  </sheetPr>
  <dimension ref="A1"/>
  <sheetViews>
    <sheetView topLeftCell="A1048576" workbookViewId="0"/>
  </sheetViews>
  <sheetFormatPr defaultRowHeight="15" customHeight="1" zeroHeight="1" x14ac:dyDescent="0.25"/>
  <sheetData>
    <row r="1" hidden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EF50-79A4-42F4-B4AD-3BDF3D0705ED}">
  <sheetPr codeName="Sheet3">
    <tabColor theme="0" tint="-0.499984740745262"/>
    <pageSetUpPr fitToPage="1"/>
  </sheetPr>
  <dimension ref="B2:X62"/>
  <sheetViews>
    <sheetView showGridLines="0" zoomScale="115" zoomScaleNormal="115" zoomScaleSheetLayoutView="85" workbookViewId="0"/>
  </sheetViews>
  <sheetFormatPr defaultColWidth="11.42578125" defaultRowHeight="15" outlineLevelCol="1" x14ac:dyDescent="0.25"/>
  <cols>
    <col min="1" max="1" width="2.85546875" customWidth="1"/>
    <col min="2" max="4" width="2.85546875" hidden="1" customWidth="1" outlineLevel="1"/>
    <col min="5" max="5" width="2.85546875" customWidth="1" collapsed="1"/>
    <col min="6" max="8" width="2.85546875" customWidth="1"/>
    <col min="9" max="11" width="9.42578125" customWidth="1"/>
    <col min="12" max="12" width="4.140625" style="13" customWidth="1"/>
    <col min="13" max="13" width="2.85546875" customWidth="1"/>
    <col min="14" max="17" width="10.7109375" customWidth="1"/>
    <col min="18" max="18" width="2.85546875" customWidth="1"/>
    <col min="19" max="22" width="10.7109375" customWidth="1"/>
    <col min="23" max="23" width="2.85546875" customWidth="1"/>
    <col min="24" max="24" width="43.42578125" customWidth="1"/>
  </cols>
  <sheetData>
    <row r="2" spans="2:24" ht="24" x14ac:dyDescent="0.4">
      <c r="E2" s="1" t="s">
        <v>0</v>
      </c>
    </row>
    <row r="3" spans="2:24" x14ac:dyDescent="0.25">
      <c r="E3" t="str">
        <f>companyName&amp;" | "&amp;TEXT(currentMonth,"MMMM YYYY")</f>
        <v>Firma GmbH | April YYYY</v>
      </c>
    </row>
    <row r="5" spans="2:24" x14ac:dyDescent="0.25">
      <c r="N5" s="9" t="s">
        <v>2</v>
      </c>
      <c r="O5" s="10"/>
      <c r="P5" s="10"/>
      <c r="Q5" s="11"/>
      <c r="S5" s="9" t="s">
        <v>3</v>
      </c>
      <c r="T5" s="10"/>
      <c r="U5" s="10"/>
      <c r="V5" s="11"/>
    </row>
    <row r="6" spans="2:24" x14ac:dyDescent="0.25">
      <c r="N6" s="12" t="s">
        <v>4</v>
      </c>
      <c r="O6" s="13" t="s">
        <v>5</v>
      </c>
      <c r="P6" s="13" t="s">
        <v>6</v>
      </c>
      <c r="Q6" s="14" t="s">
        <v>7</v>
      </c>
      <c r="S6" s="12" t="s">
        <v>4</v>
      </c>
      <c r="T6" s="13" t="s">
        <v>5</v>
      </c>
      <c r="U6" s="13" t="s">
        <v>6</v>
      </c>
      <c r="V6" s="14" t="s">
        <v>7</v>
      </c>
    </row>
    <row r="7" spans="2:24" x14ac:dyDescent="0.25">
      <c r="N7" s="69">
        <f>EDATE(currentMonth,-12)</f>
        <v>45017</v>
      </c>
      <c r="O7" s="70">
        <f>+currentMonth</f>
        <v>45383</v>
      </c>
      <c r="P7" s="70">
        <f>+currentMonth</f>
        <v>45383</v>
      </c>
      <c r="Q7" s="71">
        <f>+currentMonth</f>
        <v>45383</v>
      </c>
      <c r="S7" s="72" t="str">
        <f>"Jan - "&amp;TEXT(currentMonth,"MMM;")</f>
        <v>Jan - Apr</v>
      </c>
      <c r="T7" s="73" t="str">
        <f>"Jan - "&amp;TEXT(currentMonth,"MMM;")</f>
        <v>Jan - Apr</v>
      </c>
      <c r="U7" s="73" t="str">
        <f>"Jan - "&amp;TEXT(currentMonth,"MMM;")</f>
        <v>Jan - Apr</v>
      </c>
      <c r="V7" s="19" t="str">
        <f>"Jan - "&amp;TEXT(currentMonth,"MMM;")</f>
        <v>Jan - Apr</v>
      </c>
    </row>
    <row r="9" spans="2:24" hidden="1" x14ac:dyDescent="0.25">
      <c r="E9" s="142" t="s">
        <v>78</v>
      </c>
      <c r="M9" s="140"/>
      <c r="Q9" s="140"/>
      <c r="R9" s="140"/>
      <c r="S9">
        <f>MATCH(DATE(YEAR(N$7),1,1),Actuals!$7:$7,0)</f>
        <v>11</v>
      </c>
      <c r="T9">
        <f>MATCH(DATE(YEAR(P$7),1,1),'Business Plan'!$7:$7,0)</f>
        <v>11</v>
      </c>
      <c r="U9">
        <f>MATCH(DATE(YEAR(P$7),1,1),Actuals!$7:$7,0)</f>
        <v>23</v>
      </c>
    </row>
    <row r="10" spans="2:24" hidden="1" x14ac:dyDescent="0.25">
      <c r="E10" s="142" t="s">
        <v>77</v>
      </c>
      <c r="M10" s="140"/>
      <c r="N10">
        <f>MATCH(N$7,Actuals!$7:$7,0)</f>
        <v>14</v>
      </c>
      <c r="O10">
        <f>MATCH(O$7,'Business Plan'!$7:$7,0)</f>
        <v>14</v>
      </c>
      <c r="P10">
        <f>MATCH(P$7,Actuals!$7:$7,0)</f>
        <v>26</v>
      </c>
      <c r="Q10" s="140"/>
      <c r="R10" s="140"/>
      <c r="S10">
        <f>MATCH(N$7,Actuals!$7:$7,0)</f>
        <v>14</v>
      </c>
      <c r="T10">
        <f>MATCH(O$7,'Business Plan'!$7:$7,0)</f>
        <v>14</v>
      </c>
      <c r="U10">
        <f>MATCH(P$7,Actuals!$7:$7,0)</f>
        <v>26</v>
      </c>
    </row>
    <row r="11" spans="2:24" hidden="1" x14ac:dyDescent="0.25">
      <c r="E11" s="142"/>
      <c r="M11" s="140"/>
      <c r="Q11" s="140"/>
      <c r="R11" s="140"/>
    </row>
    <row r="12" spans="2:24" x14ac:dyDescent="0.25">
      <c r="E12" s="3" t="s">
        <v>1</v>
      </c>
      <c r="F12" s="2"/>
      <c r="G12" s="2"/>
      <c r="H12" s="2"/>
      <c r="I12" s="2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4" spans="2:24" x14ac:dyDescent="0.25">
      <c r="B14">
        <f>ROW('Business Plan'!B9)</f>
        <v>9</v>
      </c>
      <c r="C14">
        <f>ROW(Actuals!B9)</f>
        <v>9</v>
      </c>
      <c r="E14" s="4" t="s">
        <v>12</v>
      </c>
      <c r="F14" s="5"/>
      <c r="G14" s="5"/>
      <c r="H14" s="5"/>
      <c r="I14" s="5"/>
      <c r="J14" s="5"/>
      <c r="K14" s="5"/>
      <c r="L14" s="18" t="s">
        <v>55</v>
      </c>
      <c r="N14" s="47" cm="1">
        <f t="array" aca="1" ref="N14" ca="1">INDIRECT("Actuals!R"&amp;$C14&amp;"C"&amp;N$10,FALSE)</f>
        <v>5</v>
      </c>
      <c r="O14" s="48" cm="1">
        <f t="array" aca="1" ref="O14" ca="1">INDIRECT("'Business Plan'!R"&amp;$B14&amp;"C"&amp;O$10,FALSE)</f>
        <v>7.5</v>
      </c>
      <c r="P14" s="48" cm="1">
        <f t="array" aca="1" ref="P14" ca="1">INDIRECT("Actuals!R"&amp;$C14&amp;"C"&amp;P$10,FALSE)</f>
        <v>10</v>
      </c>
      <c r="Q14" s="126">
        <f t="shared" ref="Q14" ca="1" si="0">IF($L14="%","",IFERROR(P14/O14-1,"n.m."))</f>
        <v>0.33333333333333326</v>
      </c>
      <c r="S14" s="47">
        <f t="shared" ref="S14:S19" ca="1" si="1">SUM(OFFSET(INDIRECT("Actuals!R"&amp;$C14&amp;"C"&amp;S$9,FALSE),0,0,1,(S$10-S$9+1)))</f>
        <v>20</v>
      </c>
      <c r="T14" s="48">
        <f t="shared" ref="T14:T19" ca="1" si="2">SUM(OFFSET(INDIRECT("'Business Plan'!R"&amp;$B14&amp;"C"&amp;T$9,FALSE),0,0,1,(T$10-T$9+1)))</f>
        <v>30</v>
      </c>
      <c r="U14" s="48">
        <f t="shared" ref="U14:U19" ca="1" si="3">SUM(OFFSET(INDIRECT("Actuals!R"&amp;$C14&amp;"C"&amp;U$9,FALSE),0,0,1,(U$10-U$9+1)))</f>
        <v>40</v>
      </c>
      <c r="V14" s="137">
        <f t="shared" ref="V14" ca="1" si="4">IF($L14="%","",IFERROR(U14/T14-1,"n.m."))</f>
        <v>0.33333333333333326</v>
      </c>
      <c r="X14" s="32"/>
    </row>
    <row r="15" spans="2:24" x14ac:dyDescent="0.25">
      <c r="B15">
        <f>ROW('Business Plan'!B10)</f>
        <v>10</v>
      </c>
      <c r="C15">
        <f>ROW(Actuals!B10)</f>
        <v>10</v>
      </c>
      <c r="E15" s="6" t="s">
        <v>13</v>
      </c>
      <c r="L15" s="14" t="s">
        <v>21</v>
      </c>
      <c r="N15" s="121" cm="1">
        <f t="array" aca="1" ref="N15" ca="1">INDIRECT("Actuals!R"&amp;$C15&amp;"C"&amp;N$10,FALSE)</f>
        <v>0.125</v>
      </c>
      <c r="O15" s="122" cm="1">
        <f t="array" aca="1" ref="O15" ca="1">INDIRECT("'Business Plan'!R"&amp;$B15&amp;"C"&amp;O$10,FALSE)</f>
        <v>0.1875</v>
      </c>
      <c r="P15" s="122" cm="1">
        <f t="array" aca="1" ref="P15" ca="1">INDIRECT("Actuals!R"&amp;$C15&amp;"C"&amp;P$10,FALSE)</f>
        <v>0.25</v>
      </c>
      <c r="Q15" s="127" t="str">
        <f>IF($L15="%","",IFERROR(P15/O15-1,"n.m."))</f>
        <v/>
      </c>
      <c r="S15" s="121">
        <f ca="1">AVERAGE(OFFSET(INDIRECT("Actuals!R"&amp;$C15&amp;"C"&amp;S$9,FALSE),0,0,1,(S$10-S$9+1)))</f>
        <v>0.125</v>
      </c>
      <c r="T15" s="122">
        <f ca="1">AVERAGE(OFFSET(INDIRECT("'Business Plan'!R"&amp;$B15&amp;"C"&amp;T$9,FALSE),0,0,1,(T$10-T$9+1)))</f>
        <v>0.1875</v>
      </c>
      <c r="U15" s="122">
        <f ca="1">AVERAGE(OFFSET(INDIRECT("Actuals!R"&amp;$C15&amp;"C"&amp;U$9,FALSE),0,0,1,(U$10-U$9+1)))</f>
        <v>0.25</v>
      </c>
      <c r="V15" s="138" t="str">
        <f>IF($L15="%","",IFERROR(U15/T15-1,"n.m."))</f>
        <v/>
      </c>
      <c r="X15" s="33"/>
    </row>
    <row r="16" spans="2:24" x14ac:dyDescent="0.25">
      <c r="B16">
        <f>ROW('Business Plan'!B11)</f>
        <v>11</v>
      </c>
      <c r="C16">
        <f>ROW(Actuals!B11)</f>
        <v>11</v>
      </c>
      <c r="E16" s="7" t="s">
        <v>14</v>
      </c>
      <c r="F16" s="8"/>
      <c r="G16" s="8"/>
      <c r="H16" s="8"/>
      <c r="I16" s="8"/>
      <c r="J16" s="8"/>
      <c r="K16" s="8"/>
      <c r="L16" s="19" t="s">
        <v>54</v>
      </c>
      <c r="N16" s="7" cm="1">
        <f t="array" aca="1" ref="N16" ca="1">INDIRECT("Actuals!R"&amp;$C16&amp;"C"&amp;N$10,FALSE)</f>
        <v>57</v>
      </c>
      <c r="O16" s="8" cm="1">
        <f t="array" aca="1" ref="O16" ca="1">INDIRECT("'Business Plan'!R"&amp;$B16&amp;"C"&amp;O$10,FALSE)</f>
        <v>85.5</v>
      </c>
      <c r="P16" s="8" cm="1">
        <f t="array" aca="1" ref="P16" ca="1">INDIRECT("Actuals!R"&amp;$C16&amp;"C"&amp;P$10,FALSE)</f>
        <v>114</v>
      </c>
      <c r="Q16" s="128">
        <f t="shared" ref="Q16:Q22" ca="1" si="5">IF($L16="%","",IFERROR(P16/O16-1,"n.m."))</f>
        <v>0.33333333333333326</v>
      </c>
      <c r="S16" s="7">
        <f t="shared" ca="1" si="1"/>
        <v>228</v>
      </c>
      <c r="T16" s="8">
        <f t="shared" ca="1" si="2"/>
        <v>342</v>
      </c>
      <c r="U16" s="8">
        <f t="shared" ca="1" si="3"/>
        <v>456</v>
      </c>
      <c r="V16" s="139">
        <f t="shared" ref="V16:V22" ca="1" si="6">IF($L16="%","",IFERROR(U16/T16-1,"n.m."))</f>
        <v>0.33333333333333326</v>
      </c>
      <c r="X16" s="33"/>
    </row>
    <row r="17" spans="2:24" x14ac:dyDescent="0.25">
      <c r="B17">
        <f>ROW('Business Plan'!B12)</f>
        <v>12</v>
      </c>
      <c r="C17">
        <f>ROW(Actuals!B12)</f>
        <v>12</v>
      </c>
      <c r="E17" s="4" t="s">
        <v>15</v>
      </c>
      <c r="F17" s="5"/>
      <c r="G17" s="5"/>
      <c r="H17" s="5"/>
      <c r="I17" s="5"/>
      <c r="J17" s="5"/>
      <c r="K17" s="5"/>
      <c r="L17" s="18" t="s">
        <v>55</v>
      </c>
      <c r="N17" s="47" cm="1">
        <f t="array" aca="1" ref="N17" ca="1">INDIRECT("Actuals!R"&amp;$C17&amp;"C"&amp;N$10,FALSE)</f>
        <v>5</v>
      </c>
      <c r="O17" s="48" cm="1">
        <f t="array" aca="1" ref="O17" ca="1">INDIRECT("'Business Plan'!R"&amp;$B17&amp;"C"&amp;O$10,FALSE)</f>
        <v>7.5</v>
      </c>
      <c r="P17" s="48" cm="1">
        <f t="array" aca="1" ref="P17" ca="1">INDIRECT("Actuals!R"&amp;$C17&amp;"C"&amp;P$10,FALSE)</f>
        <v>10</v>
      </c>
      <c r="Q17" s="126">
        <f t="shared" ca="1" si="5"/>
        <v>0.33333333333333326</v>
      </c>
      <c r="S17" s="47">
        <f t="shared" ca="1" si="1"/>
        <v>20</v>
      </c>
      <c r="T17" s="48">
        <f t="shared" ca="1" si="2"/>
        <v>30</v>
      </c>
      <c r="U17" s="48">
        <f t="shared" ca="1" si="3"/>
        <v>40</v>
      </c>
      <c r="V17" s="137">
        <f t="shared" ca="1" si="6"/>
        <v>0.33333333333333326</v>
      </c>
      <c r="X17" s="33"/>
    </row>
    <row r="18" spans="2:24" x14ac:dyDescent="0.25">
      <c r="B18">
        <f>ROW('Business Plan'!B13)</f>
        <v>13</v>
      </c>
      <c r="C18">
        <f>ROW(Actuals!B13)</f>
        <v>13</v>
      </c>
      <c r="E18" s="6" t="s">
        <v>16</v>
      </c>
      <c r="L18" s="14" t="s">
        <v>21</v>
      </c>
      <c r="N18" s="121" cm="1">
        <f t="array" aca="1" ref="N18" ca="1">INDIRECT("Actuals!R"&amp;$C18&amp;"C"&amp;N$10,FALSE)</f>
        <v>0.125</v>
      </c>
      <c r="O18" s="122" cm="1">
        <f t="array" aca="1" ref="O18" ca="1">INDIRECT("'Business Plan'!R"&amp;$B18&amp;"C"&amp;O$10,FALSE)</f>
        <v>0.1875</v>
      </c>
      <c r="P18" s="122" cm="1">
        <f t="array" aca="1" ref="P18" ca="1">INDIRECT("Actuals!R"&amp;$C18&amp;"C"&amp;P$10,FALSE)</f>
        <v>0.25</v>
      </c>
      <c r="Q18" s="127" t="str">
        <f t="shared" si="5"/>
        <v/>
      </c>
      <c r="S18" s="121">
        <f ca="1">AVERAGE(OFFSET(INDIRECT("Actuals!R"&amp;$C18&amp;"C"&amp;S$9,FALSE),0,0,1,(S$10-S$9+1)))</f>
        <v>0.125</v>
      </c>
      <c r="T18" s="122">
        <f ca="1">AVERAGE(OFFSET(INDIRECT("'Business Plan'!R"&amp;$B18&amp;"C"&amp;T$9,FALSE),0,0,1,(T$10-T$9+1)))</f>
        <v>0.1875</v>
      </c>
      <c r="U18" s="122">
        <f ca="1">AVERAGE(OFFSET(INDIRECT("Actuals!R"&amp;$C18&amp;"C"&amp;U$9,FALSE),0,0,1,(U$10-U$9+1)))</f>
        <v>0.25</v>
      </c>
      <c r="V18" s="138" t="str">
        <f t="shared" si="6"/>
        <v/>
      </c>
      <c r="X18" s="33"/>
    </row>
    <row r="19" spans="2:24" x14ac:dyDescent="0.25">
      <c r="B19">
        <f>ROW('Business Plan'!B14)</f>
        <v>14</v>
      </c>
      <c r="C19">
        <f>ROW(Actuals!B14)</f>
        <v>14</v>
      </c>
      <c r="E19" s="7" t="s">
        <v>17</v>
      </c>
      <c r="F19" s="8"/>
      <c r="G19" s="8"/>
      <c r="H19" s="8"/>
      <c r="I19" s="8"/>
      <c r="J19" s="8"/>
      <c r="K19" s="8"/>
      <c r="L19" s="19" t="s">
        <v>54</v>
      </c>
      <c r="N19" s="7" cm="1">
        <f t="array" aca="1" ref="N19" ca="1">INDIRECT("Actuals!R"&amp;$C19&amp;"C"&amp;N$10,FALSE)</f>
        <v>57</v>
      </c>
      <c r="O19" s="8" cm="1">
        <f t="array" aca="1" ref="O19" ca="1">INDIRECT("'Business Plan'!R"&amp;$B19&amp;"C"&amp;O$10,FALSE)</f>
        <v>85.5</v>
      </c>
      <c r="P19" s="8" cm="1">
        <f t="array" aca="1" ref="P19" ca="1">INDIRECT("Actuals!R"&amp;$C19&amp;"C"&amp;P$10,FALSE)</f>
        <v>114</v>
      </c>
      <c r="Q19" s="127">
        <f t="shared" ca="1" si="5"/>
        <v>0.33333333333333326</v>
      </c>
      <c r="S19" s="7">
        <f t="shared" ca="1" si="1"/>
        <v>228</v>
      </c>
      <c r="T19" s="8">
        <f t="shared" ca="1" si="2"/>
        <v>342</v>
      </c>
      <c r="U19" s="8">
        <f t="shared" ca="1" si="3"/>
        <v>456</v>
      </c>
      <c r="V19" s="138">
        <f t="shared" ca="1" si="6"/>
        <v>0.33333333333333326</v>
      </c>
      <c r="X19" s="33"/>
    </row>
    <row r="20" spans="2:24" x14ac:dyDescent="0.25">
      <c r="B20">
        <f>ROW('Business Plan'!B15)</f>
        <v>15</v>
      </c>
      <c r="C20">
        <f>ROW(Actuals!B15)</f>
        <v>15</v>
      </c>
      <c r="E20" s="4" t="s">
        <v>20</v>
      </c>
      <c r="F20" s="5"/>
      <c r="G20" s="5"/>
      <c r="H20" s="5"/>
      <c r="I20" s="5"/>
      <c r="J20" s="5"/>
      <c r="K20" s="5"/>
      <c r="L20" s="18" t="s">
        <v>21</v>
      </c>
      <c r="N20" s="119">
        <f ca="1">IFERROR(N33/N$28,"n.a.")</f>
        <v>0.5</v>
      </c>
      <c r="O20" s="120">
        <f t="shared" ref="O20:P20" ca="1" si="7">IFERROR(O33/O$28,"n.a.")</f>
        <v>0.5419847328244275</v>
      </c>
      <c r="P20" s="120">
        <f t="shared" ca="1" si="7"/>
        <v>0.51832460732984298</v>
      </c>
      <c r="Q20" s="126" t="str">
        <f t="shared" si="5"/>
        <v/>
      </c>
      <c r="S20" s="119">
        <f ca="1">IFERROR(S33/S$28,"n.a.")</f>
        <v>0.50467289719626163</v>
      </c>
      <c r="T20" s="120">
        <f t="shared" ref="T20:U20" ca="1" si="8">IFERROR(T33/T$28,"n.a.")</f>
        <v>0.54744525547445255</v>
      </c>
      <c r="U20" s="120">
        <f t="shared" ca="1" si="8"/>
        <v>0.51578947368421058</v>
      </c>
      <c r="V20" s="137" t="str">
        <f t="shared" si="6"/>
        <v/>
      </c>
      <c r="X20" s="33"/>
    </row>
    <row r="21" spans="2:24" x14ac:dyDescent="0.25">
      <c r="B21">
        <f>ROW('Business Plan'!B16)</f>
        <v>16</v>
      </c>
      <c r="C21">
        <f>ROW(Actuals!B16)</f>
        <v>16</v>
      </c>
      <c r="E21" s="6" t="s">
        <v>30</v>
      </c>
      <c r="L21" s="14" t="s">
        <v>21</v>
      </c>
      <c r="N21" s="121">
        <f ca="1">IFERROR(N38/N$28,"n.a.")</f>
        <v>0.38636363636363635</v>
      </c>
      <c r="O21" s="122">
        <f t="shared" ref="O21:P21" ca="1" si="9">IFERROR(O38/O$28,"n.a.")</f>
        <v>0.42748091603053434</v>
      </c>
      <c r="P21" s="122">
        <f t="shared" ca="1" si="9"/>
        <v>0.37172774869109948</v>
      </c>
      <c r="Q21" s="127" t="str">
        <f t="shared" si="5"/>
        <v/>
      </c>
      <c r="S21" s="121">
        <f ca="1">IFERROR(S38/S$28,"n.a.")</f>
        <v>0.36915887850467288</v>
      </c>
      <c r="T21" s="122">
        <f t="shared" ref="T21:U21" ca="1" si="10">IFERROR(T38/T$28,"n.a.")</f>
        <v>0.40875912408759124</v>
      </c>
      <c r="U21" s="122">
        <f t="shared" ca="1" si="10"/>
        <v>0.38345864661654133</v>
      </c>
      <c r="V21" s="138" t="str">
        <f t="shared" si="6"/>
        <v/>
      </c>
      <c r="X21" s="33"/>
    </row>
    <row r="22" spans="2:24" x14ac:dyDescent="0.25">
      <c r="B22">
        <f>ROW('Business Plan'!B17)</f>
        <v>17</v>
      </c>
      <c r="C22">
        <f>ROW(Actuals!B17)</f>
        <v>17</v>
      </c>
      <c r="E22" s="7" t="s">
        <v>56</v>
      </c>
      <c r="F22" s="8"/>
      <c r="G22" s="8"/>
      <c r="H22" s="8"/>
      <c r="I22" s="8"/>
      <c r="J22" s="8"/>
      <c r="K22" s="8"/>
      <c r="L22" s="19" t="s">
        <v>21</v>
      </c>
      <c r="N22" s="123">
        <f ca="1">IFERROR(-N34/N$28,"n.a.")</f>
        <v>9.0909090909090912E-2</v>
      </c>
      <c r="O22" s="124">
        <f t="shared" ref="O22:P22" ca="1" si="11">IFERROR(-O34/O$28,"n.a.")</f>
        <v>9.1603053435114504E-2</v>
      </c>
      <c r="P22" s="124">
        <f t="shared" ca="1" si="11"/>
        <v>0.13089005235602094</v>
      </c>
      <c r="Q22" s="128" t="str">
        <f t="shared" si="5"/>
        <v/>
      </c>
      <c r="S22" s="123">
        <f ca="1">IFERROR(-S34/S$28,"n.a.")</f>
        <v>0.11682242990654206</v>
      </c>
      <c r="T22" s="124">
        <f t="shared" ref="T22:U22" ca="1" si="12">IFERROR(-T34/T$28,"n.a.")</f>
        <v>0.11861313868613138</v>
      </c>
      <c r="U22" s="124">
        <f t="shared" ca="1" si="12"/>
        <v>0.11729323308270677</v>
      </c>
      <c r="V22" s="139" t="str">
        <f t="shared" si="6"/>
        <v/>
      </c>
      <c r="X22" s="33"/>
    </row>
    <row r="23" spans="2:24" x14ac:dyDescent="0.25">
      <c r="Q23" s="129"/>
      <c r="V23" s="129"/>
      <c r="X23" s="33"/>
    </row>
    <row r="24" spans="2:24" x14ac:dyDescent="0.25">
      <c r="E24" s="3" t="s">
        <v>8</v>
      </c>
      <c r="F24" s="2"/>
      <c r="G24" s="2"/>
      <c r="H24" s="2"/>
      <c r="I24" s="2"/>
      <c r="J24" s="2"/>
      <c r="K24" s="2"/>
      <c r="L24" s="17"/>
      <c r="M24" s="2"/>
      <c r="N24" s="2"/>
      <c r="O24" s="2"/>
      <c r="P24" s="2"/>
      <c r="Q24" s="130"/>
      <c r="R24" s="2"/>
      <c r="S24" s="2"/>
      <c r="T24" s="2"/>
      <c r="U24" s="2"/>
      <c r="V24" s="130"/>
      <c r="X24" s="33"/>
    </row>
    <row r="25" spans="2:24" x14ac:dyDescent="0.25">
      <c r="Q25" s="129"/>
      <c r="V25" s="129"/>
      <c r="X25" s="33"/>
    </row>
    <row r="26" spans="2:24" x14ac:dyDescent="0.25">
      <c r="B26">
        <f>ROW('Business Plan'!B23)</f>
        <v>23</v>
      </c>
      <c r="C26">
        <f>ROW(Actuals!B23)</f>
        <v>23</v>
      </c>
      <c r="E26" s="4"/>
      <c r="F26" s="5" t="s">
        <v>10</v>
      </c>
      <c r="G26" s="5"/>
      <c r="H26" s="5"/>
      <c r="I26" s="5"/>
      <c r="J26" s="5"/>
      <c r="K26" s="5"/>
      <c r="L26" s="18" t="s">
        <v>22</v>
      </c>
      <c r="N26" s="104" cm="1">
        <f t="array" aca="1" ref="N26" ca="1">INDIRECT("Actuals!R"&amp;$C26&amp;"C"&amp;N$10,FALSE)</f>
        <v>155</v>
      </c>
      <c r="O26" s="112" cm="1">
        <f t="array" aca="1" ref="O26" ca="1">INDIRECT("'Business Plan'!R"&amp;$B26&amp;"C"&amp;O$10,FALSE)</f>
        <v>470</v>
      </c>
      <c r="P26" s="112" cm="1">
        <f t="array" aca="1" ref="P26" ca="1">INDIRECT("Actuals!R"&amp;$C26&amp;"C"&amp;P$10,FALSE)</f>
        <v>655</v>
      </c>
      <c r="Q26" s="126">
        <f t="shared" ref="Q26:Q52" ca="1" si="13">IF($L26="%","",IFERROR(P26/O26-1,"n.m."))</f>
        <v>0.3936170212765957</v>
      </c>
      <c r="S26" s="104">
        <f t="shared" ref="S26:S27" ca="1" si="14">SUM(OFFSET(INDIRECT("Actuals!R"&amp;$C26&amp;"C"&amp;S$9,FALSE),0,0,1,(S$10-S$9+1)))</f>
        <v>685</v>
      </c>
      <c r="T26" s="105">
        <f t="shared" ref="T26:T27" ca="1" si="15">SUM(OFFSET(INDIRECT("'Business Plan'!R"&amp;$B26&amp;"C"&amp;T$9,FALSE),0,0,1,(T$10-T$9+1)))</f>
        <v>1940</v>
      </c>
      <c r="U26" s="105">
        <f t="shared" ref="U26:U27" ca="1" si="16">SUM(OFFSET(INDIRECT("Actuals!R"&amp;$C26&amp;"C"&amp;U$9,FALSE),0,0,1,(U$10-U$9+1)))</f>
        <v>2275</v>
      </c>
      <c r="V26" s="137">
        <f t="shared" ref="V26:V52" ca="1" si="17">IF($L26="%","",IFERROR(U26/T26-1,"n.m."))</f>
        <v>0.17268041237113407</v>
      </c>
      <c r="X26" s="33"/>
    </row>
    <row r="27" spans="2:24" x14ac:dyDescent="0.25">
      <c r="B27">
        <f>ROW('Business Plan'!B24)</f>
        <v>24</v>
      </c>
      <c r="C27">
        <f>ROW(Actuals!B24)</f>
        <v>24</v>
      </c>
      <c r="E27" s="6"/>
      <c r="F27" t="s">
        <v>11</v>
      </c>
      <c r="L27" s="14" t="s">
        <v>22</v>
      </c>
      <c r="N27" s="83" cm="1">
        <f t="array" aca="1" ref="N27" ca="1">INDIRECT("Actuals!R"&amp;$C27&amp;"C"&amp;N$10,FALSE)</f>
        <v>65</v>
      </c>
      <c r="O27" s="113" cm="1">
        <f t="array" aca="1" ref="O27" ca="1">INDIRECT("'Business Plan'!R"&amp;$B27&amp;"C"&amp;O$10,FALSE)</f>
        <v>185</v>
      </c>
      <c r="P27" s="84" cm="1">
        <f t="array" aca="1" ref="P27" ca="1">INDIRECT("Actuals!R"&amp;$C27&amp;"C"&amp;P$10,FALSE)</f>
        <v>300</v>
      </c>
      <c r="Q27" s="127">
        <f t="shared" ca="1" si="13"/>
        <v>0.62162162162162171</v>
      </c>
      <c r="S27" s="83">
        <f t="shared" ca="1" si="14"/>
        <v>385</v>
      </c>
      <c r="T27" s="84">
        <f t="shared" ca="1" si="15"/>
        <v>800</v>
      </c>
      <c r="U27" s="84">
        <f t="shared" ca="1" si="16"/>
        <v>1050</v>
      </c>
      <c r="V27" s="138">
        <f t="shared" ca="1" si="17"/>
        <v>0.3125</v>
      </c>
      <c r="X27" s="33"/>
    </row>
    <row r="28" spans="2:24" x14ac:dyDescent="0.25">
      <c r="B28">
        <f>ROW('Business Plan'!B25)</f>
        <v>25</v>
      </c>
      <c r="C28">
        <f>ROW(Actuals!B25)</f>
        <v>25</v>
      </c>
      <c r="E28" s="39" t="s">
        <v>9</v>
      </c>
      <c r="F28" s="40"/>
      <c r="G28" s="40"/>
      <c r="H28" s="40"/>
      <c r="I28" s="40"/>
      <c r="J28" s="40"/>
      <c r="K28" s="40"/>
      <c r="L28" s="41" t="s">
        <v>22</v>
      </c>
      <c r="M28" s="16"/>
      <c r="N28" s="80">
        <f t="shared" ref="N28:O28" ca="1" si="18">_xlfn.AGGREGATE(9,2,N26:N27)</f>
        <v>220</v>
      </c>
      <c r="O28" s="114">
        <f t="shared" ca="1" si="18"/>
        <v>655</v>
      </c>
      <c r="P28" s="81">
        <f t="shared" ref="P28" ca="1" si="19">_xlfn.AGGREGATE(9,2,P26:P27)</f>
        <v>955</v>
      </c>
      <c r="Q28" s="131">
        <f t="shared" ca="1" si="13"/>
        <v>0.45801526717557262</v>
      </c>
      <c r="R28" s="16"/>
      <c r="S28" s="80">
        <f t="shared" ref="S28" ca="1" si="20">_xlfn.AGGREGATE(9,2,S26:S27)</f>
        <v>1070</v>
      </c>
      <c r="T28" s="114">
        <f t="shared" ref="T28" ca="1" si="21">_xlfn.AGGREGATE(9,2,T26:T27)</f>
        <v>2740</v>
      </c>
      <c r="U28" s="81">
        <f t="shared" ref="U28" ca="1" si="22">_xlfn.AGGREGATE(9,2,U26:U27)</f>
        <v>3325</v>
      </c>
      <c r="V28" s="131">
        <f t="shared" ca="1" si="17"/>
        <v>0.21350364963503643</v>
      </c>
      <c r="W28" s="16"/>
      <c r="X28" s="34"/>
    </row>
    <row r="29" spans="2:24" x14ac:dyDescent="0.25">
      <c r="B29">
        <f>ROW('Business Plan'!B26)</f>
        <v>26</v>
      </c>
      <c r="C29">
        <f>ROW(Actuals!B26)</f>
        <v>26</v>
      </c>
      <c r="E29" s="6"/>
      <c r="G29" t="s">
        <v>18</v>
      </c>
      <c r="L29" s="14" t="s">
        <v>22</v>
      </c>
      <c r="N29" s="83" cm="1">
        <f t="array" aca="1" ref="N29" ca="1">INDIRECT("Actuals!R"&amp;$C29&amp;"C"&amp;N$10,FALSE)</f>
        <v>-95</v>
      </c>
      <c r="O29" s="113" cm="1">
        <f t="array" aca="1" ref="O29" ca="1">INDIRECT("'Business Plan'!R"&amp;$B29&amp;"C"&amp;O$10,FALSE)</f>
        <v>-260</v>
      </c>
      <c r="P29" s="84" cm="1">
        <f t="array" aca="1" ref="P29" ca="1">INDIRECT("Actuals!R"&amp;$C29&amp;"C"&amp;P$10,FALSE)</f>
        <v>-410</v>
      </c>
      <c r="Q29" s="127">
        <f t="shared" ca="1" si="13"/>
        <v>0.57692307692307687</v>
      </c>
      <c r="S29" s="83">
        <f t="shared" ref="S29" ca="1" si="23">SUM(OFFSET(INDIRECT("Actuals!R"&amp;$C29&amp;"C"&amp;S$9,FALSE),0,0,1,(S$10-S$9+1)))</f>
        <v>-460</v>
      </c>
      <c r="T29" s="84">
        <f t="shared" ref="T29" ca="1" si="24">SUM(OFFSET(INDIRECT("'Business Plan'!R"&amp;$B29&amp;"C"&amp;T$9,FALSE),0,0,1,(T$10-T$9+1)))</f>
        <v>-1082.5</v>
      </c>
      <c r="U29" s="84">
        <f t="shared" ref="U29" ca="1" si="25">SUM(OFFSET(INDIRECT("Actuals!R"&amp;$C29&amp;"C"&amp;U$9,FALSE),0,0,1,(U$10-U$9+1)))</f>
        <v>-1405</v>
      </c>
      <c r="V29" s="138">
        <f t="shared" ca="1" si="17"/>
        <v>0.2979214780600461</v>
      </c>
      <c r="X29" s="33"/>
    </row>
    <row r="30" spans="2:24" x14ac:dyDescent="0.25">
      <c r="B30">
        <f>ROW('Business Plan'!B27)</f>
        <v>27</v>
      </c>
      <c r="C30">
        <f>ROW(Actuals!B27)</f>
        <v>27</v>
      </c>
      <c r="E30" s="6"/>
      <c r="G30" t="s">
        <v>25</v>
      </c>
      <c r="L30" s="14" t="s">
        <v>22</v>
      </c>
      <c r="N30" s="83" cm="1">
        <f t="array" aca="1" ref="N30" ca="1">INDIRECT("Actuals!R"&amp;$C30&amp;"C"&amp;N$10,FALSE)</f>
        <v>-15</v>
      </c>
      <c r="O30" s="113" cm="1">
        <f t="array" aca="1" ref="O30" ca="1">INDIRECT("'Business Plan'!R"&amp;$B30&amp;"C"&amp;O$10,FALSE)</f>
        <v>-40</v>
      </c>
      <c r="P30" s="84" cm="1">
        <f t="array" aca="1" ref="P30" ca="1">INDIRECT("Actuals!R"&amp;$C30&amp;"C"&amp;P$10,FALSE)</f>
        <v>-50</v>
      </c>
      <c r="Q30" s="127">
        <f t="shared" ca="1" si="13"/>
        <v>0.25</v>
      </c>
      <c r="S30" s="141">
        <f ca="1">SUM(OFFSET(INDIRECT("Actuals!R"&amp;$C30&amp;"C"&amp;S$9,FALSE),0,0,1,(S$10-S$9+1)))</f>
        <v>-70</v>
      </c>
      <c r="T30" s="84">
        <f ca="1">SUM(OFFSET(INDIRECT("'Business Plan'!R"&amp;$B30&amp;"C"&amp;T$9,FALSE),0,0,1,(T$10-T$9+1)))</f>
        <v>-157.5</v>
      </c>
      <c r="U30" s="84">
        <f ca="1">SUM(OFFSET(INDIRECT("Actuals!R"&amp;$C30&amp;"C"&amp;U$9,FALSE),0,0,1,(U$10-U$9+1)))</f>
        <v>-205</v>
      </c>
      <c r="V30" s="138">
        <f t="shared" ca="1" si="17"/>
        <v>0.30158730158730163</v>
      </c>
      <c r="X30" s="33"/>
    </row>
    <row r="31" spans="2:24" x14ac:dyDescent="0.25">
      <c r="B31">
        <f>ROW('Business Plan'!B28)</f>
        <v>28</v>
      </c>
      <c r="C31">
        <f>ROW(Actuals!B28)</f>
        <v>28</v>
      </c>
      <c r="E31" s="6"/>
      <c r="G31" t="s">
        <v>28</v>
      </c>
      <c r="L31" s="14" t="s">
        <v>22</v>
      </c>
      <c r="N31" s="83" cm="1">
        <f t="array" aca="1" ref="N31" ca="1">INDIRECT("Actuals!R"&amp;$C31&amp;"C"&amp;N$10,FALSE)</f>
        <v>0</v>
      </c>
      <c r="O31" s="113" cm="1">
        <f t="array" aca="1" ref="O31" ca="1">INDIRECT("'Business Plan'!R"&amp;$B31&amp;"C"&amp;O$10,FALSE)</f>
        <v>0</v>
      </c>
      <c r="P31" s="84" cm="1">
        <f t="array" aca="1" ref="P31" ca="1">INDIRECT("Actuals!R"&amp;$C31&amp;"C"&amp;P$10,FALSE)</f>
        <v>0</v>
      </c>
      <c r="Q31" s="127" t="str">
        <f t="shared" ca="1" si="13"/>
        <v>n.m.</v>
      </c>
      <c r="S31" s="83">
        <f t="shared" ref="S31" ca="1" si="26">SUM(OFFSET(INDIRECT("Actuals!R"&amp;$C31&amp;"C"&amp;S$9,FALSE),0,0,1,(S$10-S$9+1)))</f>
        <v>0</v>
      </c>
      <c r="T31" s="84">
        <f t="shared" ref="T31" ca="1" si="27">SUM(OFFSET(INDIRECT("'Business Plan'!R"&amp;$B31&amp;"C"&amp;T$9,FALSE),0,0,1,(T$10-T$9+1)))</f>
        <v>0</v>
      </c>
      <c r="U31" s="84">
        <f t="shared" ref="U31" ca="1" si="28">SUM(OFFSET(INDIRECT("Actuals!R"&amp;$C31&amp;"C"&amp;U$9,FALSE),0,0,1,(U$10-U$9+1)))</f>
        <v>0</v>
      </c>
      <c r="V31" s="138" t="str">
        <f t="shared" ca="1" si="17"/>
        <v>n.m.</v>
      </c>
      <c r="X31" s="33"/>
    </row>
    <row r="32" spans="2:24" x14ac:dyDescent="0.25">
      <c r="B32">
        <f>ROW('Business Plan'!B29)</f>
        <v>29</v>
      </c>
      <c r="C32">
        <f>ROW(Actuals!B29)</f>
        <v>29</v>
      </c>
      <c r="E32" s="6"/>
      <c r="F32" t="s">
        <v>26</v>
      </c>
      <c r="L32" s="14" t="s">
        <v>22</v>
      </c>
      <c r="N32" s="83">
        <f t="shared" ref="N32:O32" ca="1" si="29">_xlfn.AGGREGATE(9,2,N29:N31)</f>
        <v>-110</v>
      </c>
      <c r="O32" s="113">
        <f t="shared" ca="1" si="29"/>
        <v>-300</v>
      </c>
      <c r="P32" s="84">
        <f t="shared" ref="P32" ca="1" si="30">_xlfn.AGGREGATE(9,2,P29:P31)</f>
        <v>-460</v>
      </c>
      <c r="Q32" s="127">
        <f t="shared" ca="1" si="13"/>
        <v>0.53333333333333344</v>
      </c>
      <c r="S32" s="83">
        <f t="shared" ref="S32" ca="1" si="31">_xlfn.AGGREGATE(9,2,S29:S31)</f>
        <v>-530</v>
      </c>
      <c r="T32" s="113">
        <f t="shared" ref="T32" ca="1" si="32">_xlfn.AGGREGATE(9,2,T29:T31)</f>
        <v>-1240</v>
      </c>
      <c r="U32" s="84">
        <f t="shared" ref="U32" ca="1" si="33">_xlfn.AGGREGATE(9,2,U29:U31)</f>
        <v>-1610</v>
      </c>
      <c r="V32" s="127">
        <f t="shared" ca="1" si="17"/>
        <v>0.29838709677419351</v>
      </c>
      <c r="X32" s="33"/>
    </row>
    <row r="33" spans="2:24" s="16" customFormat="1" x14ac:dyDescent="0.25">
      <c r="B33">
        <f>ROW('Business Plan'!B30)</f>
        <v>30</v>
      </c>
      <c r="C33">
        <f>ROW(Actuals!B30)</f>
        <v>30</v>
      </c>
      <c r="E33" s="20" t="s">
        <v>19</v>
      </c>
      <c r="F33" s="21"/>
      <c r="G33" s="21"/>
      <c r="H33" s="21"/>
      <c r="I33" s="21"/>
      <c r="J33" s="21"/>
      <c r="K33" s="21"/>
      <c r="L33" s="22" t="s">
        <v>22</v>
      </c>
      <c r="N33" s="86">
        <f t="shared" ref="N33:O33" ca="1" si="34">_xlfn.AGGREGATE(9,2,N26:N32)</f>
        <v>110</v>
      </c>
      <c r="O33" s="115">
        <f t="shared" ca="1" si="34"/>
        <v>355</v>
      </c>
      <c r="P33" s="87">
        <f t="shared" ref="P33" ca="1" si="35">_xlfn.AGGREGATE(9,2,P26:P32)</f>
        <v>495</v>
      </c>
      <c r="Q33" s="132">
        <f t="shared" ca="1" si="13"/>
        <v>0.39436619718309851</v>
      </c>
      <c r="S33" s="86">
        <f t="shared" ref="S33" ca="1" si="36">_xlfn.AGGREGATE(9,2,S26:S32)</f>
        <v>540</v>
      </c>
      <c r="T33" s="115">
        <f t="shared" ref="T33" ca="1" si="37">_xlfn.AGGREGATE(9,2,T26:T32)</f>
        <v>1500</v>
      </c>
      <c r="U33" s="87">
        <f t="shared" ref="U33" ca="1" si="38">_xlfn.AGGREGATE(9,2,U26:U32)</f>
        <v>1715</v>
      </c>
      <c r="V33" s="132">
        <f t="shared" ca="1" si="17"/>
        <v>0.14333333333333331</v>
      </c>
      <c r="X33" s="34"/>
    </row>
    <row r="34" spans="2:24" x14ac:dyDescent="0.25">
      <c r="B34">
        <f>ROW('Business Plan'!B31)</f>
        <v>31</v>
      </c>
      <c r="C34">
        <f>ROW(Actuals!B31)</f>
        <v>31</v>
      </c>
      <c r="E34" s="6"/>
      <c r="G34" t="s">
        <v>23</v>
      </c>
      <c r="L34" s="14" t="s">
        <v>22</v>
      </c>
      <c r="N34" s="83" cm="1">
        <f t="array" aca="1" ref="N34" ca="1">INDIRECT("Actuals!R"&amp;$C34&amp;"C"&amp;N$10,FALSE)</f>
        <v>-20</v>
      </c>
      <c r="O34" s="113" cm="1">
        <f t="array" aca="1" ref="O34" ca="1">INDIRECT("'Business Plan'!R"&amp;$B34&amp;"C"&amp;O$10,FALSE)</f>
        <v>-60</v>
      </c>
      <c r="P34" s="84" cm="1">
        <f t="array" aca="1" ref="P34" ca="1">INDIRECT("Actuals!R"&amp;$C34&amp;"C"&amp;P$10,FALSE)</f>
        <v>-125</v>
      </c>
      <c r="Q34" s="127">
        <f t="shared" ca="1" si="13"/>
        <v>1.0833333333333335</v>
      </c>
      <c r="S34" s="83">
        <f t="shared" ref="S34:S36" ca="1" si="39">SUM(OFFSET(INDIRECT("Actuals!R"&amp;$C34&amp;"C"&amp;S$9,FALSE),0,0,1,(S$10-S$9+1)))</f>
        <v>-125</v>
      </c>
      <c r="T34" s="84">
        <f t="shared" ref="T34:T36" ca="1" si="40">SUM(OFFSET(INDIRECT("'Business Plan'!R"&amp;$B34&amp;"C"&amp;T$9,FALSE),0,0,1,(T$10-T$9+1)))</f>
        <v>-325</v>
      </c>
      <c r="U34" s="84">
        <f t="shared" ref="U34:U36" ca="1" si="41">SUM(OFFSET(INDIRECT("Actuals!R"&amp;$C34&amp;"C"&amp;U$9,FALSE),0,0,1,(U$10-U$9+1)))</f>
        <v>-390</v>
      </c>
      <c r="V34" s="138">
        <f t="shared" ca="1" si="17"/>
        <v>0.19999999999999996</v>
      </c>
      <c r="X34" s="33"/>
    </row>
    <row r="35" spans="2:24" x14ac:dyDescent="0.25">
      <c r="B35">
        <f>ROW('Business Plan'!B32)</f>
        <v>32</v>
      </c>
      <c r="C35">
        <f>ROW(Actuals!B32)</f>
        <v>32</v>
      </c>
      <c r="E35" s="6"/>
      <c r="G35" t="s">
        <v>24</v>
      </c>
      <c r="L35" s="14" t="s">
        <v>22</v>
      </c>
      <c r="N35" s="83" cm="1">
        <f t="array" aca="1" ref="N35" ca="1">INDIRECT("Actuals!R"&amp;$C35&amp;"C"&amp;N$10,FALSE)</f>
        <v>-5</v>
      </c>
      <c r="O35" s="113" cm="1">
        <f t="array" aca="1" ref="O35" ca="1">INDIRECT("'Business Plan'!R"&amp;$B35&amp;"C"&amp;O$10,FALSE)</f>
        <v>-15</v>
      </c>
      <c r="P35" s="84" cm="1">
        <f t="array" aca="1" ref="P35" ca="1">INDIRECT("Actuals!R"&amp;$C35&amp;"C"&amp;P$10,FALSE)</f>
        <v>-15</v>
      </c>
      <c r="Q35" s="127">
        <f t="shared" ca="1" si="13"/>
        <v>0</v>
      </c>
      <c r="S35" s="83">
        <f t="shared" ca="1" si="39"/>
        <v>-20</v>
      </c>
      <c r="T35" s="84">
        <f t="shared" ca="1" si="40"/>
        <v>-55</v>
      </c>
      <c r="U35" s="84">
        <f t="shared" ca="1" si="41"/>
        <v>-50</v>
      </c>
      <c r="V35" s="138">
        <f t="shared" ca="1" si="17"/>
        <v>-9.0909090909090939E-2</v>
      </c>
      <c r="X35" s="33"/>
    </row>
    <row r="36" spans="2:24" x14ac:dyDescent="0.25">
      <c r="B36">
        <f>ROW('Business Plan'!B33)</f>
        <v>33</v>
      </c>
      <c r="C36">
        <f>ROW(Actuals!B33)</f>
        <v>33</v>
      </c>
      <c r="E36" s="6"/>
      <c r="G36" t="s">
        <v>27</v>
      </c>
      <c r="L36" s="14" t="s">
        <v>22</v>
      </c>
      <c r="N36" s="83" cm="1">
        <f t="array" aca="1" ref="N36" ca="1">INDIRECT("Actuals!R"&amp;$C36&amp;"C"&amp;N$10,FALSE)</f>
        <v>0</v>
      </c>
      <c r="O36" s="113" cm="1">
        <f t="array" aca="1" ref="O36" ca="1">INDIRECT("'Business Plan'!R"&amp;$B36&amp;"C"&amp;O$10,FALSE)</f>
        <v>0</v>
      </c>
      <c r="P36" s="84" cm="1">
        <f t="array" aca="1" ref="P36" ca="1">INDIRECT("Actuals!R"&amp;$C36&amp;"C"&amp;P$10,FALSE)</f>
        <v>0</v>
      </c>
      <c r="Q36" s="127" t="str">
        <f t="shared" ca="1" si="13"/>
        <v>n.m.</v>
      </c>
      <c r="S36" s="83">
        <f t="shared" ca="1" si="39"/>
        <v>0</v>
      </c>
      <c r="T36" s="84">
        <f t="shared" ca="1" si="40"/>
        <v>0</v>
      </c>
      <c r="U36" s="84">
        <f t="shared" ca="1" si="41"/>
        <v>0</v>
      </c>
      <c r="V36" s="138" t="str">
        <f t="shared" ca="1" si="17"/>
        <v>n.m.</v>
      </c>
      <c r="X36" s="33"/>
    </row>
    <row r="37" spans="2:24" x14ac:dyDescent="0.25">
      <c r="B37">
        <f>ROW('Business Plan'!B34)</f>
        <v>34</v>
      </c>
      <c r="C37">
        <f>ROW(Actuals!B34)</f>
        <v>34</v>
      </c>
      <c r="E37" s="6"/>
      <c r="F37" t="s">
        <v>31</v>
      </c>
      <c r="L37" s="14" t="s">
        <v>22</v>
      </c>
      <c r="N37" s="83">
        <f t="shared" ref="N37:O37" ca="1" si="42">_xlfn.AGGREGATE(9,2,N34:N36)</f>
        <v>-25</v>
      </c>
      <c r="O37" s="113">
        <f t="shared" ca="1" si="42"/>
        <v>-75</v>
      </c>
      <c r="P37" s="84">
        <f t="shared" ref="P37" ca="1" si="43">_xlfn.AGGREGATE(9,2,P34:P36)</f>
        <v>-140</v>
      </c>
      <c r="Q37" s="127">
        <f t="shared" ca="1" si="13"/>
        <v>0.8666666666666667</v>
      </c>
      <c r="S37" s="83">
        <f t="shared" ref="S37" ca="1" si="44">_xlfn.AGGREGATE(9,2,S34:S36)</f>
        <v>-145</v>
      </c>
      <c r="T37" s="113">
        <f t="shared" ref="T37" ca="1" si="45">_xlfn.AGGREGATE(9,2,T34:T36)</f>
        <v>-380</v>
      </c>
      <c r="U37" s="84">
        <f t="shared" ref="U37" ca="1" si="46">_xlfn.AGGREGATE(9,2,U34:U36)</f>
        <v>-440</v>
      </c>
      <c r="V37" s="127">
        <f t="shared" ca="1" si="17"/>
        <v>0.15789473684210531</v>
      </c>
      <c r="X37" s="33"/>
    </row>
    <row r="38" spans="2:24" s="16" customFormat="1" x14ac:dyDescent="0.25">
      <c r="B38">
        <f>ROW('Business Plan'!B35)</f>
        <v>35</v>
      </c>
      <c r="C38">
        <f>ROW(Actuals!B35)</f>
        <v>35</v>
      </c>
      <c r="E38" s="39" t="s">
        <v>29</v>
      </c>
      <c r="F38" s="40"/>
      <c r="G38" s="40"/>
      <c r="H38" s="40"/>
      <c r="I38" s="40"/>
      <c r="J38" s="40"/>
      <c r="K38" s="40"/>
      <c r="L38" s="41" t="s">
        <v>22</v>
      </c>
      <c r="N38" s="80">
        <f t="shared" ref="N38:O38" ca="1" si="47">_xlfn.AGGREGATE(9,2,N26:N37)</f>
        <v>85</v>
      </c>
      <c r="O38" s="114">
        <f t="shared" ca="1" si="47"/>
        <v>280</v>
      </c>
      <c r="P38" s="81">
        <f t="shared" ref="P38" ca="1" si="48">_xlfn.AGGREGATE(9,2,P26:P37)</f>
        <v>355</v>
      </c>
      <c r="Q38" s="131">
        <f t="shared" ca="1" si="13"/>
        <v>0.26785714285714279</v>
      </c>
      <c r="S38" s="80">
        <f t="shared" ref="S38" ca="1" si="49">_xlfn.AGGREGATE(9,2,S26:S37)</f>
        <v>395</v>
      </c>
      <c r="T38" s="114">
        <f t="shared" ref="T38" ca="1" si="50">_xlfn.AGGREGATE(9,2,T26:T37)</f>
        <v>1120</v>
      </c>
      <c r="U38" s="81">
        <f t="shared" ref="U38" ca="1" si="51">_xlfn.AGGREGATE(9,2,U26:U37)</f>
        <v>1275</v>
      </c>
      <c r="V38" s="131">
        <f t="shared" ca="1" si="17"/>
        <v>0.13839285714285721</v>
      </c>
      <c r="X38" s="34"/>
    </row>
    <row r="39" spans="2:24" x14ac:dyDescent="0.25">
      <c r="B39">
        <f>ROW('Business Plan'!B36)</f>
        <v>36</v>
      </c>
      <c r="C39">
        <f>ROW(Actuals!B36)</f>
        <v>36</v>
      </c>
      <c r="E39" s="6"/>
      <c r="G39" t="s">
        <v>32</v>
      </c>
      <c r="L39" s="14" t="s">
        <v>22</v>
      </c>
      <c r="N39" s="83" cm="1">
        <f t="array" aca="1" ref="N39" ca="1">INDIRECT("Actuals!R"&amp;$C39&amp;"C"&amp;N$10,FALSE)</f>
        <v>-26</v>
      </c>
      <c r="O39" s="113" cm="1">
        <f t="array" aca="1" ref="O39" ca="1">INDIRECT("'Business Plan'!R"&amp;$B39&amp;"C"&amp;O$10,FALSE)</f>
        <v>-37.74</v>
      </c>
      <c r="P39" s="84" cm="1">
        <f t="array" aca="1" ref="P39" ca="1">INDIRECT("Actuals!R"&amp;$C39&amp;"C"&amp;P$10,FALSE)</f>
        <v>-37</v>
      </c>
      <c r="Q39" s="127">
        <f t="shared" ca="1" si="13"/>
        <v>-1.9607843137254943E-2</v>
      </c>
      <c r="S39" s="83">
        <f t="shared" ref="S39:S46" ca="1" si="52">SUM(OFFSET(INDIRECT("Actuals!R"&amp;$C39&amp;"C"&amp;S$9,FALSE),0,0,1,(S$10-S$9+1)))</f>
        <v>-102</v>
      </c>
      <c r="T39" s="84">
        <f t="shared" ref="T39:T46" ca="1" si="53">SUM(OFFSET(INDIRECT("'Business Plan'!R"&amp;$B39&amp;"C"&amp;T$9,FALSE),0,0,1,(T$10-T$9+1)))</f>
        <v>-132.47999999999999</v>
      </c>
      <c r="U39" s="84">
        <f t="shared" ref="U39:U46" ca="1" si="54">SUM(OFFSET(INDIRECT("Actuals!R"&amp;$C39&amp;"C"&amp;U$9,FALSE),0,0,1,(U$10-U$9+1)))</f>
        <v>-136</v>
      </c>
      <c r="V39" s="138">
        <f t="shared" ca="1" si="17"/>
        <v>2.6570048309178862E-2</v>
      </c>
      <c r="X39" s="33"/>
    </row>
    <row r="40" spans="2:24" x14ac:dyDescent="0.25">
      <c r="B40">
        <f>ROW('Business Plan'!B37)</f>
        <v>37</v>
      </c>
      <c r="C40">
        <f>ROW(Actuals!B37)</f>
        <v>37</v>
      </c>
      <c r="E40" s="6"/>
      <c r="G40" t="s">
        <v>34</v>
      </c>
      <c r="L40" s="14" t="s">
        <v>22</v>
      </c>
      <c r="N40" s="83" cm="1">
        <f t="array" aca="1" ref="N40" ca="1">INDIRECT("Actuals!R"&amp;$C40&amp;"C"&amp;N$10,FALSE)</f>
        <v>-5.8</v>
      </c>
      <c r="O40" s="113" cm="1">
        <f t="array" aca="1" ref="O40" ca="1">INDIRECT("'Business Plan'!R"&amp;$B40&amp;"C"&amp;O$10,FALSE)</f>
        <v>-7.979000000000001</v>
      </c>
      <c r="P40" s="84" cm="1">
        <f t="array" aca="1" ref="P40" ca="1">INDIRECT("Actuals!R"&amp;$C40&amp;"C"&amp;P$10,FALSE)</f>
        <v>-7.8</v>
      </c>
      <c r="Q40" s="127">
        <f t="shared" ca="1" si="13"/>
        <v>-2.2433888958516279E-2</v>
      </c>
      <c r="S40" s="83">
        <f t="shared" ca="1" si="52"/>
        <v>-21.7</v>
      </c>
      <c r="T40" s="84">
        <f t="shared" ca="1" si="53"/>
        <v>-31.719000000000001</v>
      </c>
      <c r="U40" s="84">
        <f t="shared" ca="1" si="54"/>
        <v>-29.2</v>
      </c>
      <c r="V40" s="138">
        <f t="shared" ca="1" si="17"/>
        <v>-7.9416122828588565E-2</v>
      </c>
      <c r="X40" s="33"/>
    </row>
    <row r="41" spans="2:24" x14ac:dyDescent="0.25">
      <c r="B41">
        <f>ROW('Business Plan'!B38)</f>
        <v>38</v>
      </c>
      <c r="C41">
        <f>ROW(Actuals!B38)</f>
        <v>38</v>
      </c>
      <c r="E41" s="6"/>
      <c r="G41" t="s">
        <v>35</v>
      </c>
      <c r="L41" s="14" t="s">
        <v>22</v>
      </c>
      <c r="N41" s="83" cm="1">
        <f t="array" aca="1" ref="N41" ca="1">INDIRECT("Actuals!R"&amp;$C41&amp;"C"&amp;N$10,FALSE)</f>
        <v>-8.6999999999999993</v>
      </c>
      <c r="O41" s="113" cm="1">
        <f t="array" aca="1" ref="O41" ca="1">INDIRECT("'Business Plan'!R"&amp;$B41&amp;"C"&amp;O$10,FALSE)</f>
        <v>-11.850000000000001</v>
      </c>
      <c r="P41" s="84" cm="1">
        <f t="array" aca="1" ref="P41" ca="1">INDIRECT("Actuals!R"&amp;$C41&amp;"C"&amp;P$10,FALSE)</f>
        <v>-11.7</v>
      </c>
      <c r="Q41" s="127">
        <f t="shared" ca="1" si="13"/>
        <v>-1.2658227848101444E-2</v>
      </c>
      <c r="S41" s="83">
        <f t="shared" ca="1" si="52"/>
        <v>-32.549999999999997</v>
      </c>
      <c r="T41" s="84">
        <f t="shared" ca="1" si="53"/>
        <v>-45.848999999999997</v>
      </c>
      <c r="U41" s="84">
        <f t="shared" ca="1" si="54"/>
        <v>-112.10000000000001</v>
      </c>
      <c r="V41" s="138">
        <f t="shared" ca="1" si="17"/>
        <v>1.4449824423651556</v>
      </c>
      <c r="X41" s="33"/>
    </row>
    <row r="42" spans="2:24" x14ac:dyDescent="0.25">
      <c r="B42">
        <f>ROW('Business Plan'!B39)</f>
        <v>39</v>
      </c>
      <c r="C42">
        <f>ROW(Actuals!B39)</f>
        <v>39</v>
      </c>
      <c r="E42" s="6"/>
      <c r="G42" t="s">
        <v>36</v>
      </c>
      <c r="L42" s="14" t="s">
        <v>22</v>
      </c>
      <c r="N42" s="83" cm="1">
        <f t="array" aca="1" ref="N42" ca="1">INDIRECT("Actuals!R"&amp;$C42&amp;"C"&amp;N$10,FALSE)</f>
        <v>0</v>
      </c>
      <c r="O42" s="113" cm="1">
        <f t="array" aca="1" ref="O42" ca="1">INDIRECT("'Business Plan'!R"&amp;$B42&amp;"C"&amp;O$10,FALSE)</f>
        <v>-3.8710000000000004</v>
      </c>
      <c r="P42" s="84" cm="1">
        <f t="array" aca="1" ref="P42" ca="1">INDIRECT("Actuals!R"&amp;$C42&amp;"C"&amp;P$10,FALSE)</f>
        <v>-3.9</v>
      </c>
      <c r="Q42" s="127">
        <f t="shared" ca="1" si="13"/>
        <v>7.4916042366313107E-3</v>
      </c>
      <c r="S42" s="83">
        <f t="shared" ca="1" si="52"/>
        <v>-5.4</v>
      </c>
      <c r="T42" s="84">
        <f t="shared" ca="1" si="53"/>
        <v>-15.063000000000001</v>
      </c>
      <c r="U42" s="84">
        <f t="shared" ca="1" si="54"/>
        <v>-14.6</v>
      </c>
      <c r="V42" s="138">
        <f t="shared" ca="1" si="17"/>
        <v>-3.0737568877381771E-2</v>
      </c>
      <c r="X42" s="33"/>
    </row>
    <row r="43" spans="2:24" x14ac:dyDescent="0.25">
      <c r="B43">
        <f>ROW('Business Plan'!B40)</f>
        <v>40</v>
      </c>
      <c r="C43">
        <f>ROW(Actuals!B40)</f>
        <v>40</v>
      </c>
      <c r="E43" s="6"/>
      <c r="G43" t="s">
        <v>33</v>
      </c>
      <c r="L43" s="14" t="s">
        <v>22</v>
      </c>
      <c r="N43" s="83" cm="1">
        <f t="array" aca="1" ref="N43" ca="1">INDIRECT("Actuals!R"&amp;$C43&amp;"C"&amp;N$10,FALSE)</f>
        <v>-5</v>
      </c>
      <c r="O43" s="113" cm="1">
        <f t="array" aca="1" ref="O43" ca="1">INDIRECT("'Business Plan'!R"&amp;$B43&amp;"C"&amp;O$10,FALSE)</f>
        <v>-7</v>
      </c>
      <c r="P43" s="84" cm="1">
        <f t="array" aca="1" ref="P43" ca="1">INDIRECT("Actuals!R"&amp;$C43&amp;"C"&amp;P$10,FALSE)</f>
        <v>-7</v>
      </c>
      <c r="Q43" s="127">
        <f t="shared" ca="1" si="13"/>
        <v>0</v>
      </c>
      <c r="S43" s="83">
        <f t="shared" ca="1" si="52"/>
        <v>-20</v>
      </c>
      <c r="T43" s="84">
        <f t="shared" ca="1" si="53"/>
        <v>-28</v>
      </c>
      <c r="U43" s="84">
        <f t="shared" ca="1" si="54"/>
        <v>-28</v>
      </c>
      <c r="V43" s="138">
        <f t="shared" ca="1" si="17"/>
        <v>0</v>
      </c>
      <c r="X43" s="33"/>
    </row>
    <row r="44" spans="2:24" x14ac:dyDescent="0.25">
      <c r="B44">
        <f>ROW('Business Plan'!B41)</f>
        <v>41</v>
      </c>
      <c r="C44">
        <f>ROW(Actuals!B41)</f>
        <v>41</v>
      </c>
      <c r="E44" s="6"/>
      <c r="G44" t="s">
        <v>38</v>
      </c>
      <c r="L44" s="14" t="s">
        <v>22</v>
      </c>
      <c r="N44" s="83" cm="1">
        <f t="array" aca="1" ref="N44" ca="1">INDIRECT("Actuals!R"&amp;$C44&amp;"C"&amp;N$10,FALSE)</f>
        <v>-5.2</v>
      </c>
      <c r="O44" s="113" cm="1">
        <f t="array" aca="1" ref="O44" ca="1">INDIRECT("'Business Plan'!R"&amp;$B44&amp;"C"&amp;O$10,FALSE)</f>
        <v>-7</v>
      </c>
      <c r="P44" s="84" cm="1">
        <f t="array" aca="1" ref="P44" ca="1">INDIRECT("Actuals!R"&amp;$C44&amp;"C"&amp;P$10,FALSE)</f>
        <v>-4.2</v>
      </c>
      <c r="Q44" s="127">
        <f t="shared" ca="1" si="13"/>
        <v>-0.4</v>
      </c>
      <c r="S44" s="83">
        <f t="shared" ca="1" si="52"/>
        <v>-18.2</v>
      </c>
      <c r="T44" s="84">
        <f t="shared" ca="1" si="53"/>
        <v>-24</v>
      </c>
      <c r="U44" s="84">
        <f t="shared" ca="1" si="54"/>
        <v>-21.2</v>
      </c>
      <c r="V44" s="138">
        <f t="shared" ca="1" si="17"/>
        <v>-0.1166666666666667</v>
      </c>
      <c r="X44" s="33"/>
    </row>
    <row r="45" spans="2:24" x14ac:dyDescent="0.25">
      <c r="B45">
        <f>ROW('Business Plan'!B42)</f>
        <v>42</v>
      </c>
      <c r="C45">
        <f>ROW(Actuals!B42)</f>
        <v>42</v>
      </c>
      <c r="E45" s="6"/>
      <c r="G45" t="s">
        <v>53</v>
      </c>
      <c r="L45" s="14" t="s">
        <v>22</v>
      </c>
      <c r="N45" s="83" cm="1">
        <f t="array" aca="1" ref="N45" ca="1">INDIRECT("Actuals!R"&amp;$C45&amp;"C"&amp;N$10,FALSE)</f>
        <v>0</v>
      </c>
      <c r="O45" s="113" cm="1">
        <f t="array" aca="1" ref="O45" ca="1">INDIRECT("'Business Plan'!R"&amp;$B45&amp;"C"&amp;O$10,FALSE)</f>
        <v>0</v>
      </c>
      <c r="P45" s="84" cm="1">
        <f t="array" aca="1" ref="P45" ca="1">INDIRECT("Actuals!R"&amp;$C45&amp;"C"&amp;P$10,FALSE)</f>
        <v>0</v>
      </c>
      <c r="Q45" s="127" t="str">
        <f t="shared" ca="1" si="13"/>
        <v>n.m.</v>
      </c>
      <c r="S45" s="83">
        <f t="shared" ca="1" si="52"/>
        <v>0</v>
      </c>
      <c r="T45" s="84">
        <f t="shared" ca="1" si="53"/>
        <v>0</v>
      </c>
      <c r="U45" s="84">
        <f t="shared" ca="1" si="54"/>
        <v>0</v>
      </c>
      <c r="V45" s="138" t="str">
        <f t="shared" ca="1" si="17"/>
        <v>n.m.</v>
      </c>
      <c r="X45" s="33"/>
    </row>
    <row r="46" spans="2:24" x14ac:dyDescent="0.25">
      <c r="B46">
        <f>ROW('Business Plan'!B43)</f>
        <v>43</v>
      </c>
      <c r="C46">
        <f>ROW(Actuals!B43)</f>
        <v>43</v>
      </c>
      <c r="E46" s="6"/>
      <c r="G46" t="s">
        <v>37</v>
      </c>
      <c r="L46" s="14" t="s">
        <v>22</v>
      </c>
      <c r="N46" s="83" cm="1">
        <f t="array" aca="1" ref="N46" ca="1">INDIRECT("Actuals!R"&amp;$C46&amp;"C"&amp;N$10,FALSE)</f>
        <v>-2</v>
      </c>
      <c r="O46" s="113" cm="1">
        <f t="array" aca="1" ref="O46" ca="1">INDIRECT("'Business Plan'!R"&amp;$B46&amp;"C"&amp;O$10,FALSE)</f>
        <v>-5</v>
      </c>
      <c r="P46" s="84" cm="1">
        <f t="array" aca="1" ref="P46" ca="1">INDIRECT("Actuals!R"&amp;$C46&amp;"C"&amp;P$10,FALSE)</f>
        <v>-4</v>
      </c>
      <c r="Q46" s="127">
        <f t="shared" ca="1" si="13"/>
        <v>-0.19999999999999996</v>
      </c>
      <c r="S46" s="83">
        <f t="shared" ca="1" si="52"/>
        <v>-8</v>
      </c>
      <c r="T46" s="84">
        <f t="shared" ca="1" si="53"/>
        <v>-20</v>
      </c>
      <c r="U46" s="84">
        <f t="shared" ca="1" si="54"/>
        <v>-16</v>
      </c>
      <c r="V46" s="138">
        <f t="shared" ca="1" si="17"/>
        <v>-0.19999999999999996</v>
      </c>
      <c r="X46" s="33"/>
    </row>
    <row r="47" spans="2:24" x14ac:dyDescent="0.25">
      <c r="B47">
        <f>ROW('Business Plan'!B44)</f>
        <v>44</v>
      </c>
      <c r="C47">
        <f>ROW(Actuals!B44)</f>
        <v>44</v>
      </c>
      <c r="E47" s="6"/>
      <c r="F47" t="s">
        <v>39</v>
      </c>
      <c r="L47" s="14" t="s">
        <v>22</v>
      </c>
      <c r="N47" s="83">
        <f t="shared" ref="N47:O47" ca="1" si="55">_xlfn.AGGREGATE(9,2,N39:N46)</f>
        <v>-52.7</v>
      </c>
      <c r="O47" s="113">
        <f t="shared" ca="1" si="55"/>
        <v>-80.44</v>
      </c>
      <c r="P47" s="84">
        <f t="shared" ref="P47" ca="1" si="56">_xlfn.AGGREGATE(9,2,P39:P46)</f>
        <v>-75.600000000000009</v>
      </c>
      <c r="Q47" s="127">
        <f t="shared" ca="1" si="13"/>
        <v>-6.0169070114370782E-2</v>
      </c>
      <c r="S47" s="83">
        <f t="shared" ref="S47" ca="1" si="57">_xlfn.AGGREGATE(9,2,S39:S46)</f>
        <v>-207.85</v>
      </c>
      <c r="T47" s="113">
        <f t="shared" ref="T47" ca="1" si="58">_xlfn.AGGREGATE(9,2,T39:T46)</f>
        <v>-297.11099999999999</v>
      </c>
      <c r="U47" s="84">
        <f t="shared" ref="U47" ca="1" si="59">_xlfn.AGGREGATE(9,2,U39:U46)</f>
        <v>-357.1</v>
      </c>
      <c r="V47" s="127">
        <f t="shared" ca="1" si="17"/>
        <v>0.20190770452793738</v>
      </c>
      <c r="X47" s="33"/>
    </row>
    <row r="48" spans="2:24" x14ac:dyDescent="0.25">
      <c r="B48">
        <f>ROW('Business Plan'!B45)</f>
        <v>45</v>
      </c>
      <c r="C48">
        <f>ROW(Actuals!B45)</f>
        <v>45</v>
      </c>
      <c r="E48" s="39" t="s">
        <v>40</v>
      </c>
      <c r="F48" s="42"/>
      <c r="G48" s="42"/>
      <c r="H48" s="42"/>
      <c r="I48" s="42"/>
      <c r="J48" s="42"/>
      <c r="K48" s="42"/>
      <c r="L48" s="41" t="s">
        <v>22</v>
      </c>
      <c r="N48" s="80">
        <f t="shared" ref="N48:O48" ca="1" si="60">_xlfn.AGGREGATE(9,2,N26:N47)</f>
        <v>32.299999999999997</v>
      </c>
      <c r="O48" s="114">
        <f t="shared" ca="1" si="60"/>
        <v>199.55999999999997</v>
      </c>
      <c r="P48" s="81">
        <f t="shared" ref="P48" ca="1" si="61">_xlfn.AGGREGATE(9,2,P26:P47)</f>
        <v>279.40000000000003</v>
      </c>
      <c r="Q48" s="131">
        <f t="shared" ca="1" si="13"/>
        <v>0.40008017638805415</v>
      </c>
      <c r="S48" s="80">
        <f t="shared" ref="S48" ca="1" si="62">_xlfn.AGGREGATE(9,2,S26:S47)</f>
        <v>187.15</v>
      </c>
      <c r="T48" s="114">
        <f t="shared" ref="T48" ca="1" si="63">_xlfn.AGGREGATE(9,2,T26:T47)</f>
        <v>822.8889999999999</v>
      </c>
      <c r="U48" s="81">
        <f t="shared" ref="U48" ca="1" si="64">_xlfn.AGGREGATE(9,2,U26:U47)</f>
        <v>917.89999999999986</v>
      </c>
      <c r="V48" s="131">
        <f t="shared" ca="1" si="17"/>
        <v>0.11546028686736598</v>
      </c>
      <c r="X48" s="33"/>
    </row>
    <row r="49" spans="2:24" x14ac:dyDescent="0.25">
      <c r="B49">
        <f>ROW('Business Plan'!B46)</f>
        <v>46</v>
      </c>
      <c r="C49">
        <f>ROW(Actuals!B46)</f>
        <v>46</v>
      </c>
      <c r="E49" s="15"/>
      <c r="F49" t="s">
        <v>41</v>
      </c>
      <c r="L49" s="14" t="s">
        <v>22</v>
      </c>
      <c r="N49" s="83" cm="1">
        <f t="array" aca="1" ref="N49" ca="1">INDIRECT("Actuals!R"&amp;$C49&amp;"C"&amp;N$10,FALSE)</f>
        <v>-5</v>
      </c>
      <c r="O49" s="113" cm="1">
        <f t="array" aca="1" ref="O49" ca="1">INDIRECT("'Business Plan'!R"&amp;$B49&amp;"C"&amp;O$10,FALSE)</f>
        <v>-7.5</v>
      </c>
      <c r="P49" s="84" cm="1">
        <f t="array" aca="1" ref="P49" ca="1">INDIRECT("Actuals!R"&amp;$C49&amp;"C"&amp;P$10,FALSE)</f>
        <v>-10</v>
      </c>
      <c r="Q49" s="127">
        <f t="shared" ca="1" si="13"/>
        <v>0.33333333333333326</v>
      </c>
      <c r="S49" s="83">
        <f ca="1">SUM(OFFSET(INDIRECT("Actuals!R"&amp;$C49&amp;"C"&amp;S$9,FALSE),0,0,1,(S$10-S$9+1)))</f>
        <v>-20</v>
      </c>
      <c r="T49" s="84">
        <f t="shared" ref="T49:T51" ca="1" si="65">SUM(OFFSET(INDIRECT("'Business Plan'!R"&amp;$B49&amp;"C"&amp;T$9,FALSE),0,0,1,(T$10-T$9+1)))</f>
        <v>-30</v>
      </c>
      <c r="U49" s="84">
        <f t="shared" ref="U49:U51" ca="1" si="66">SUM(OFFSET(INDIRECT("Actuals!R"&amp;$C49&amp;"C"&amp;U$9,FALSE),0,0,1,(U$10-U$9+1)))</f>
        <v>-40</v>
      </c>
      <c r="V49" s="138">
        <f t="shared" ca="1" si="17"/>
        <v>0.33333333333333326</v>
      </c>
      <c r="X49" s="33"/>
    </row>
    <row r="50" spans="2:24" x14ac:dyDescent="0.25">
      <c r="B50">
        <f>ROW('Business Plan'!B47)</f>
        <v>47</v>
      </c>
      <c r="C50">
        <f>ROW(Actuals!B47)</f>
        <v>47</v>
      </c>
      <c r="E50" s="15"/>
      <c r="F50" t="s">
        <v>42</v>
      </c>
      <c r="L50" s="14" t="s">
        <v>22</v>
      </c>
      <c r="N50" s="83" cm="1">
        <f t="array" aca="1" ref="N50" ca="1">INDIRECT("Actuals!R"&amp;$C50&amp;"C"&amp;N$10,FALSE)</f>
        <v>0</v>
      </c>
      <c r="O50" s="113" cm="1">
        <f t="array" aca="1" ref="O50" ca="1">INDIRECT("'Business Plan'!R"&amp;$B50&amp;"C"&amp;O$10,FALSE)</f>
        <v>0</v>
      </c>
      <c r="P50" s="84" cm="1">
        <f t="array" aca="1" ref="P50" ca="1">INDIRECT("Actuals!R"&amp;$C50&amp;"C"&amp;P$10,FALSE)</f>
        <v>0</v>
      </c>
      <c r="Q50" s="127" t="str">
        <f t="shared" ca="1" si="13"/>
        <v>n.m.</v>
      </c>
      <c r="S50" s="83">
        <f t="shared" ref="S50:S51" ca="1" si="67">SUM(OFFSET(INDIRECT("Actuals!R"&amp;$C50&amp;"C"&amp;S$9,FALSE),0,0,1,(S$10-S$9+1)))</f>
        <v>0</v>
      </c>
      <c r="T50" s="84">
        <f t="shared" ca="1" si="65"/>
        <v>0</v>
      </c>
      <c r="U50" s="84">
        <f t="shared" ca="1" si="66"/>
        <v>0</v>
      </c>
      <c r="V50" s="138" t="str">
        <f t="shared" ca="1" si="17"/>
        <v>n.m.</v>
      </c>
      <c r="X50" s="33"/>
    </row>
    <row r="51" spans="2:24" x14ac:dyDescent="0.25">
      <c r="B51">
        <f>ROW('Business Plan'!B48)</f>
        <v>48</v>
      </c>
      <c r="C51">
        <f>ROW(Actuals!B48)</f>
        <v>48</v>
      </c>
      <c r="E51" s="6"/>
      <c r="F51" t="s">
        <v>43</v>
      </c>
      <c r="L51" s="14" t="s">
        <v>22</v>
      </c>
      <c r="N51" s="83" cm="1">
        <f t="array" aca="1" ref="N51" ca="1">INDIRECT("Actuals!R"&amp;$C51&amp;"C"&amp;N$10,FALSE)</f>
        <v>0</v>
      </c>
      <c r="O51" s="113" cm="1">
        <f t="array" aca="1" ref="O51" ca="1">INDIRECT("'Business Plan'!R"&amp;$B51&amp;"C"&amp;O$10,FALSE)</f>
        <v>0</v>
      </c>
      <c r="P51" s="84" cm="1">
        <f t="array" aca="1" ref="P51" ca="1">INDIRECT("Actuals!R"&amp;$C51&amp;"C"&amp;P$10,FALSE)</f>
        <v>0</v>
      </c>
      <c r="Q51" s="127" t="str">
        <f t="shared" ca="1" si="13"/>
        <v>n.m.</v>
      </c>
      <c r="S51" s="83">
        <f t="shared" ca="1" si="67"/>
        <v>0</v>
      </c>
      <c r="T51" s="84">
        <f t="shared" ca="1" si="65"/>
        <v>0</v>
      </c>
      <c r="U51" s="84">
        <f t="shared" ca="1" si="66"/>
        <v>0</v>
      </c>
      <c r="V51" s="138" t="str">
        <f t="shared" ca="1" si="17"/>
        <v>n.m.</v>
      </c>
      <c r="X51" s="33"/>
    </row>
    <row r="52" spans="2:24" x14ac:dyDescent="0.25">
      <c r="B52">
        <f>ROW('Business Plan'!B49)</f>
        <v>49</v>
      </c>
      <c r="C52">
        <f>ROW(Actuals!B49)</f>
        <v>49</v>
      </c>
      <c r="E52" s="23" t="s">
        <v>44</v>
      </c>
      <c r="F52" s="24"/>
      <c r="G52" s="24"/>
      <c r="H52" s="24"/>
      <c r="I52" s="24"/>
      <c r="J52" s="24"/>
      <c r="K52" s="24"/>
      <c r="L52" s="25" t="s">
        <v>22</v>
      </c>
      <c r="N52" s="89">
        <f t="shared" ref="N52:O52" ca="1" si="68">_xlfn.AGGREGATE(9,2,N26:N51)</f>
        <v>27.299999999999997</v>
      </c>
      <c r="O52" s="116">
        <f t="shared" ca="1" si="68"/>
        <v>192.05999999999997</v>
      </c>
      <c r="P52" s="90">
        <f t="shared" ref="P52" ca="1" si="69">_xlfn.AGGREGATE(9,2,P26:P51)</f>
        <v>269.40000000000003</v>
      </c>
      <c r="Q52" s="133">
        <f t="shared" ca="1" si="13"/>
        <v>0.40268666041861945</v>
      </c>
      <c r="S52" s="89">
        <f t="shared" ref="S52" ca="1" si="70">_xlfn.AGGREGATE(9,2,S26:S51)</f>
        <v>167.15</v>
      </c>
      <c r="T52" s="116">
        <f t="shared" ref="T52" ca="1" si="71">_xlfn.AGGREGATE(9,2,T26:T51)</f>
        <v>792.8889999999999</v>
      </c>
      <c r="U52" s="90">
        <f t="shared" ref="U52" ca="1" si="72">_xlfn.AGGREGATE(9,2,U26:U51)</f>
        <v>877.89999999999986</v>
      </c>
      <c r="V52" s="133">
        <f t="shared" ca="1" si="17"/>
        <v>0.10721677309181987</v>
      </c>
      <c r="X52" s="33"/>
    </row>
    <row r="53" spans="2:24" x14ac:dyDescent="0.25">
      <c r="Q53" s="129"/>
      <c r="X53" s="33"/>
    </row>
    <row r="54" spans="2:24" x14ac:dyDescent="0.25">
      <c r="E54" s="3" t="s">
        <v>45</v>
      </c>
      <c r="F54" s="2"/>
      <c r="G54" s="2"/>
      <c r="H54" s="2"/>
      <c r="I54" s="2"/>
      <c r="J54" s="2"/>
      <c r="K54" s="2"/>
      <c r="L54" s="17"/>
      <c r="M54" s="2"/>
      <c r="N54" s="2"/>
      <c r="O54" s="2"/>
      <c r="P54" s="2"/>
      <c r="Q54" s="130"/>
      <c r="R54" s="2"/>
      <c r="S54" s="2"/>
      <c r="T54" s="2"/>
      <c r="U54" s="2"/>
      <c r="V54" s="2"/>
      <c r="X54" s="33"/>
    </row>
    <row r="55" spans="2:24" x14ac:dyDescent="0.25">
      <c r="Q55" s="129"/>
      <c r="X55" s="33"/>
    </row>
    <row r="56" spans="2:24" s="16" customFormat="1" x14ac:dyDescent="0.25">
      <c r="B56">
        <f>ROW('Business Plan'!B55)</f>
        <v>55</v>
      </c>
      <c r="C56">
        <f>ROW(Actuals!B55)</f>
        <v>55</v>
      </c>
      <c r="E56" s="36" t="s">
        <v>46</v>
      </c>
      <c r="F56" s="37"/>
      <c r="G56" s="37"/>
      <c r="H56" s="37"/>
      <c r="I56" s="37"/>
      <c r="J56" s="37"/>
      <c r="K56" s="37"/>
      <c r="L56" s="38" t="s">
        <v>22</v>
      </c>
      <c r="N56" s="106" cm="1">
        <f t="array" aca="1" ref="N56" ca="1">INDIRECT("Actuals!R"&amp;$C56&amp;"C"&amp;N$10,FALSE)</f>
        <v>665.47337749999997</v>
      </c>
      <c r="O56" s="107" cm="1">
        <f t="array" aca="1" ref="O56" ca="1">INDIRECT("'Business Plan'!R"&amp;$B56&amp;"C"&amp;O$10,FALSE)</f>
        <v>3204.9277324999998</v>
      </c>
      <c r="P56" s="107" cm="1">
        <f t="array" aca="1" ref="P56" ca="1">INDIRECT("Actuals!R"&amp;$C56&amp;"C"&amp;P$10,FALSE)</f>
        <v>3334.9055699999999</v>
      </c>
      <c r="Q56" s="134">
        <f t="shared" ref="Q56:Q62" ca="1" si="73">IF($L56="%","",IFERROR(P56/O56-1,"n.m."))</f>
        <v>4.0555621951141818E-2</v>
      </c>
      <c r="W56"/>
      <c r="X56" s="33"/>
    </row>
    <row r="57" spans="2:24" x14ac:dyDescent="0.25">
      <c r="B57">
        <f>ROW('Business Plan'!B56)</f>
        <v>56</v>
      </c>
      <c r="C57">
        <f>ROW(Actuals!B56)</f>
        <v>56</v>
      </c>
      <c r="E57" s="26" t="s">
        <v>47</v>
      </c>
      <c r="F57" s="27"/>
      <c r="G57" s="27"/>
      <c r="H57" s="27"/>
      <c r="I57" s="27"/>
      <c r="J57" s="27"/>
      <c r="K57" s="27"/>
      <c r="L57" s="28" t="s">
        <v>22</v>
      </c>
      <c r="N57" s="108" cm="1">
        <f t="array" aca="1" ref="N57" ca="1">INDIRECT("Actuals!R"&amp;$C57&amp;"C"&amp;N$10,FALSE)</f>
        <v>100</v>
      </c>
      <c r="O57" s="109" cm="1">
        <f t="array" aca="1" ref="O57" ca="1">INDIRECT("'Business Plan'!R"&amp;$B57&amp;"C"&amp;O$10,FALSE)</f>
        <v>150</v>
      </c>
      <c r="P57" s="109" cm="1">
        <f t="array" aca="1" ref="P57" ca="1">INDIRECT("Actuals!R"&amp;$C57&amp;"C"&amp;P$10,FALSE)</f>
        <v>200</v>
      </c>
      <c r="Q57" s="135">
        <f t="shared" ca="1" si="73"/>
        <v>0.33333333333333326</v>
      </c>
      <c r="X57" s="33"/>
    </row>
    <row r="58" spans="2:24" x14ac:dyDescent="0.25">
      <c r="B58">
        <f>ROW('Business Plan'!B57)</f>
        <v>57</v>
      </c>
      <c r="C58">
        <f>ROW(Actuals!B57)</f>
        <v>57</v>
      </c>
      <c r="E58" s="6" t="s">
        <v>48</v>
      </c>
      <c r="L58" s="14" t="s">
        <v>22</v>
      </c>
      <c r="N58" s="83" cm="1">
        <f t="array" aca="1" ref="N58" ca="1">INDIRECT("Actuals!R"&amp;$C58&amp;"C"&amp;N$10,FALSE)</f>
        <v>20</v>
      </c>
      <c r="O58" s="84" cm="1">
        <f t="array" aca="1" ref="O58" ca="1">INDIRECT("'Business Plan'!R"&amp;$B58&amp;"C"&amp;O$10,FALSE)</f>
        <v>30</v>
      </c>
      <c r="P58" s="84" cm="1">
        <f t="array" aca="1" ref="P58" ca="1">INDIRECT("Actuals!R"&amp;$C58&amp;"C"&amp;P$10,FALSE)</f>
        <v>40</v>
      </c>
      <c r="Q58" s="127">
        <f t="shared" ca="1" si="73"/>
        <v>0.33333333333333326</v>
      </c>
      <c r="X58" s="33"/>
    </row>
    <row r="59" spans="2:24" x14ac:dyDescent="0.25">
      <c r="B59">
        <f>ROW('Business Plan'!B58)</f>
        <v>58</v>
      </c>
      <c r="C59">
        <f>ROW(Actuals!B58)</f>
        <v>58</v>
      </c>
      <c r="E59" s="6" t="s">
        <v>49</v>
      </c>
      <c r="L59" s="14" t="s">
        <v>22</v>
      </c>
      <c r="N59" s="83" cm="1">
        <f t="array" aca="1" ref="N59" ca="1">INDIRECT("Actuals!R"&amp;$C59&amp;"C"&amp;N$10,FALSE)</f>
        <v>30</v>
      </c>
      <c r="O59" s="84" cm="1">
        <f t="array" aca="1" ref="O59" ca="1">INDIRECT("'Business Plan'!R"&amp;$B59&amp;"C"&amp;O$10,FALSE)</f>
        <v>45</v>
      </c>
      <c r="P59" s="84" cm="1">
        <f t="array" aca="1" ref="P59" ca="1">INDIRECT("Actuals!R"&amp;$C59&amp;"C"&amp;P$10,FALSE)</f>
        <v>60</v>
      </c>
      <c r="Q59" s="127">
        <f t="shared" ca="1" si="73"/>
        <v>0.33333333333333326</v>
      </c>
      <c r="X59" s="33"/>
    </row>
    <row r="60" spans="2:24" x14ac:dyDescent="0.25">
      <c r="B60">
        <f>ROW('Business Plan'!B59)</f>
        <v>59</v>
      </c>
      <c r="C60">
        <f>ROW(Actuals!B59)</f>
        <v>59</v>
      </c>
      <c r="E60" s="6" t="s">
        <v>50</v>
      </c>
      <c r="L60" s="14" t="s">
        <v>22</v>
      </c>
      <c r="N60" s="83" cm="1">
        <f t="array" aca="1" ref="N60" ca="1">INDIRECT("Actuals!R"&amp;$C60&amp;"C"&amp;N$10,FALSE)</f>
        <v>55</v>
      </c>
      <c r="O60" s="84" cm="1">
        <f t="array" aca="1" ref="O60" ca="1">INDIRECT("'Business Plan'!R"&amp;$B60&amp;"C"&amp;O$10,FALSE)</f>
        <v>82.5</v>
      </c>
      <c r="P60" s="84" cm="1">
        <f t="array" aca="1" ref="P60" ca="1">INDIRECT("Actuals!R"&amp;$C60&amp;"C"&amp;P$10,FALSE)</f>
        <v>110</v>
      </c>
      <c r="Q60" s="127">
        <f t="shared" ca="1" si="73"/>
        <v>0.33333333333333326</v>
      </c>
      <c r="X60" s="33"/>
    </row>
    <row r="61" spans="2:24" x14ac:dyDescent="0.25">
      <c r="B61">
        <f>ROW('Business Plan'!B60)</f>
        <v>60</v>
      </c>
      <c r="C61">
        <f>ROW(Actuals!B60)</f>
        <v>60</v>
      </c>
      <c r="E61" s="29" t="s">
        <v>51</v>
      </c>
      <c r="F61" s="30"/>
      <c r="G61" s="30"/>
      <c r="H61" s="30"/>
      <c r="I61" s="30"/>
      <c r="J61" s="30"/>
      <c r="K61" s="30"/>
      <c r="L61" s="31" t="s">
        <v>22</v>
      </c>
      <c r="N61" s="110" cm="1">
        <f t="array" aca="1" ref="N61" ca="1">INDIRECT("Actuals!R"&amp;$C61&amp;"C"&amp;N$10,FALSE)</f>
        <v>67</v>
      </c>
      <c r="O61" s="111" cm="1">
        <f t="array" aca="1" ref="O61" ca="1">INDIRECT("'Business Plan'!R"&amp;$B61&amp;"C"&amp;O$10,FALSE)</f>
        <v>100.5</v>
      </c>
      <c r="P61" s="111" cm="1">
        <f t="array" aca="1" ref="P61" ca="1">INDIRECT("Actuals!R"&amp;$C61&amp;"C"&amp;P$10,FALSE)</f>
        <v>134</v>
      </c>
      <c r="Q61" s="136">
        <f t="shared" ca="1" si="73"/>
        <v>0.33333333333333326</v>
      </c>
      <c r="X61" s="33"/>
    </row>
    <row r="62" spans="2:24" x14ac:dyDescent="0.25">
      <c r="B62">
        <f>ROW('Business Plan'!B61)</f>
        <v>61</v>
      </c>
      <c r="C62">
        <f>ROW(Actuals!B61)</f>
        <v>61</v>
      </c>
      <c r="E62" s="23" t="s">
        <v>52</v>
      </c>
      <c r="F62" s="24"/>
      <c r="G62" s="24"/>
      <c r="H62" s="24"/>
      <c r="I62" s="24"/>
      <c r="J62" s="24"/>
      <c r="K62" s="24"/>
      <c r="L62" s="25" t="s">
        <v>22</v>
      </c>
      <c r="N62" s="89" cm="1">
        <f t="array" aca="1" ref="N62" ca="1">INDIRECT("Actuals!R"&amp;$C62&amp;"C"&amp;N$10,FALSE)</f>
        <v>1500</v>
      </c>
      <c r="O62" s="90" cm="1">
        <f t="array" aca="1" ref="O62" ca="1">INDIRECT("'Business Plan'!R"&amp;$B62&amp;"C"&amp;O$10,FALSE)</f>
        <v>2250</v>
      </c>
      <c r="P62" s="90" cm="1">
        <f t="array" aca="1" ref="P62" ca="1">INDIRECT("Actuals!R"&amp;$C62&amp;"C"&amp;P$10,FALSE)</f>
        <v>3000</v>
      </c>
      <c r="Q62" s="133">
        <f t="shared" ca="1" si="73"/>
        <v>0.33333333333333326</v>
      </c>
      <c r="X62" s="35"/>
    </row>
  </sheetData>
  <phoneticPr fontId="6" type="noConversion"/>
  <pageMargins left="0.25" right="0.25" top="0.75" bottom="0.75" header="0.3" footer="0.3"/>
  <pageSetup paperSize="9" scale="54" fitToHeight="0" orientation="portrait" r:id="rId1"/>
  <ignoredErrors>
    <ignoredError sqref="N14:Q22 N26:Q40 S26:V52 N56:Q62 S15:U18 N42:Q52 N41:O41 Q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Line="0" autoPict="0">
                <anchor moveWithCells="1">
                  <from>
                    <xdr:col>24</xdr:col>
                    <xdr:colOff>628650</xdr:colOff>
                    <xdr:row>2</xdr:row>
                    <xdr:rowOff>0</xdr:rowOff>
                  </from>
                  <to>
                    <xdr:col>26</xdr:col>
                    <xdr:colOff>285750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C199-0190-473B-A650-3A4187C170D9}">
  <sheetPr codeName="Sheet4">
    <tabColor theme="0" tint="-0.499984740745262"/>
    <pageSetUpPr fitToPage="1"/>
  </sheetPr>
  <dimension ref="A2:AQ68"/>
  <sheetViews>
    <sheetView showGridLines="0" zoomScale="85" zoomScaleNormal="85" zoomScaleSheetLayoutView="100" workbookViewId="0"/>
  </sheetViews>
  <sheetFormatPr defaultColWidth="11.42578125" defaultRowHeight="15" outlineLevelCol="1" x14ac:dyDescent="0.25"/>
  <cols>
    <col min="1" max="1" width="2.85546875" customWidth="1"/>
    <col min="2" max="7" width="9" customWidth="1"/>
    <col min="8" max="8" width="8.28515625" customWidth="1"/>
    <col min="9" max="9" width="8.28515625" style="13" customWidth="1"/>
    <col min="10" max="11" width="8.28515625" customWidth="1"/>
    <col min="12" max="12" width="2.85546875" customWidth="1"/>
    <col min="13" max="18" width="9" customWidth="1"/>
    <col min="19" max="22" width="8.28515625" customWidth="1"/>
    <col min="23" max="23" width="2.85546875" customWidth="1"/>
    <col min="24" max="28" width="5.85546875" hidden="1" customWidth="1" outlineLevel="1"/>
    <col min="29" max="29" width="2.85546875" hidden="1" customWidth="1" outlineLevel="1"/>
    <col min="30" max="34" width="5.85546875" hidden="1" customWidth="1" outlineLevel="1"/>
    <col min="35" max="35" width="2.85546875" hidden="1" customWidth="1" outlineLevel="1"/>
    <col min="36" max="39" width="11.42578125" hidden="1" customWidth="1" outlineLevel="1"/>
    <col min="40" max="42" width="11.7109375" hidden="1" customWidth="1" outlineLevel="1"/>
    <col min="43" max="43" width="11.42578125" collapsed="1"/>
  </cols>
  <sheetData>
    <row r="2" spans="1:42" ht="24" x14ac:dyDescent="0.4">
      <c r="B2" s="1" t="s">
        <v>0</v>
      </c>
    </row>
    <row r="3" spans="1:42" x14ac:dyDescent="0.25">
      <c r="B3" t="str">
        <f>companyName&amp;" | "&amp;TEXT(currentMonth,"MMMM YYYY")</f>
        <v>Firma GmbH | April YYYY</v>
      </c>
    </row>
    <row r="5" spans="1:42" x14ac:dyDescent="0.25">
      <c r="B5" s="3" t="s">
        <v>9</v>
      </c>
      <c r="C5" s="2"/>
      <c r="D5" s="2"/>
      <c r="E5" s="2"/>
      <c r="F5" s="2"/>
      <c r="G5" s="2"/>
      <c r="H5" s="2"/>
      <c r="I5" s="17"/>
      <c r="J5" s="2"/>
      <c r="K5" s="2"/>
      <c r="M5" s="3" t="s">
        <v>80</v>
      </c>
      <c r="N5" s="2"/>
      <c r="O5" s="2"/>
      <c r="P5" s="2"/>
      <c r="Q5" s="2"/>
      <c r="R5" s="2"/>
      <c r="S5" s="2"/>
      <c r="T5" s="2"/>
      <c r="U5" s="2"/>
      <c r="V5" s="2"/>
    </row>
    <row r="6" spans="1:42" x14ac:dyDescent="0.25">
      <c r="A6" s="154"/>
      <c r="B6" s="142"/>
      <c r="J6" s="140"/>
      <c r="L6" s="154"/>
      <c r="V6" s="140"/>
      <c r="W6" s="154"/>
      <c r="Y6" s="154"/>
      <c r="AK6" s="159" t="s">
        <v>9</v>
      </c>
      <c r="AL6" s="159"/>
      <c r="AM6" s="159"/>
      <c r="AN6" s="159" t="s">
        <v>80</v>
      </c>
      <c r="AO6" s="159"/>
      <c r="AP6" s="159"/>
    </row>
    <row r="7" spans="1:42" x14ac:dyDescent="0.25">
      <c r="A7" s="154"/>
      <c r="B7" s="142"/>
      <c r="I7"/>
      <c r="L7" s="154"/>
      <c r="W7" s="154"/>
      <c r="X7" s="154"/>
      <c r="Y7" s="157" t="s">
        <v>84</v>
      </c>
      <c r="Z7" s="157" t="s">
        <v>85</v>
      </c>
      <c r="AB7" s="157" t="s">
        <v>86</v>
      </c>
      <c r="AC7" s="154"/>
      <c r="AI7" s="154"/>
      <c r="AK7" s="13" t="s">
        <v>4</v>
      </c>
      <c r="AL7" s="13" t="s">
        <v>5</v>
      </c>
      <c r="AM7" s="13" t="s">
        <v>6</v>
      </c>
      <c r="AN7" s="13" t="s">
        <v>4</v>
      </c>
      <c r="AO7" s="13" t="s">
        <v>5</v>
      </c>
      <c r="AP7" s="13" t="s">
        <v>6</v>
      </c>
    </row>
    <row r="8" spans="1:42" x14ac:dyDescent="0.25">
      <c r="A8" s="154"/>
      <c r="B8" s="142"/>
      <c r="J8" s="140"/>
      <c r="L8" s="154"/>
      <c r="V8" s="140"/>
      <c r="W8" s="154"/>
      <c r="X8" s="156">
        <f>ROW(Actuals!$B$25)</f>
        <v>25</v>
      </c>
      <c r="Y8" s="156">
        <f>MATCH(EDATE($AJ8,-12),Actuals!$7:$7,0)</f>
        <v>11</v>
      </c>
      <c r="Z8" s="156">
        <f>MATCH(EDATE($AJ8,0),Actuals!$7:$7,0)</f>
        <v>23</v>
      </c>
      <c r="AA8" s="156">
        <f>ROW('Business Plan'!$B$25)</f>
        <v>25</v>
      </c>
      <c r="AB8" s="156">
        <f>MATCH($AJ8,'Business Plan'!$7:$7,0)</f>
        <v>11</v>
      </c>
      <c r="AC8" s="154"/>
      <c r="AI8" s="154"/>
      <c r="AJ8" s="155">
        <f>+Cover!$H$11</f>
        <v>45292</v>
      </c>
      <c r="AK8" s="158" cm="1">
        <f t="array" aca="1" ref="AK8" ca="1">INDIRECT("Actuals!R"&amp;$X$8&amp;"C"&amp;$Y8,FALSE)</f>
        <v>295</v>
      </c>
      <c r="AL8" s="158" cm="1">
        <f t="array" aca="1" ref="AL8" ca="1">INDIRECT("'Business Plan'!R"&amp;$AA$8&amp;"C"&amp;$AB8,FALSE)</f>
        <v>700</v>
      </c>
      <c r="AM8" s="158" cm="1">
        <f t="array" aca="1" ref="AM8" ca="1">IF(AJ8&lt;=currentMonth,INDIRECT("Actuals!R"&amp;$X$8&amp;"C"&amp;$Z8,FALSE),NA())</f>
        <v>710</v>
      </c>
      <c r="AN8" s="158">
        <f ca="1">SUM(AK$8:AK8)</f>
        <v>295</v>
      </c>
      <c r="AO8" s="158">
        <f ca="1">SUM(AL$8:AL8)</f>
        <v>700</v>
      </c>
      <c r="AP8" s="158">
        <f ca="1">SUM(AM$8:AM8)</f>
        <v>710</v>
      </c>
    </row>
    <row r="9" spans="1:42" x14ac:dyDescent="0.25">
      <c r="A9" s="154"/>
      <c r="B9" s="142"/>
      <c r="J9" s="140"/>
      <c r="L9" s="154"/>
      <c r="V9" s="140"/>
      <c r="W9" s="154"/>
      <c r="X9" s="154"/>
      <c r="Y9" s="156">
        <f>MATCH(EDATE($AJ9,-12),Actuals!$7:$7,0)</f>
        <v>12</v>
      </c>
      <c r="Z9" s="156">
        <f>MATCH(EDATE($AJ9,0),Actuals!$7:$7,0)</f>
        <v>24</v>
      </c>
      <c r="AB9" s="156">
        <f>MATCH($AJ9,'Business Plan'!$7:$7,0)</f>
        <v>12</v>
      </c>
      <c r="AC9" s="154"/>
      <c r="AI9" s="154"/>
      <c r="AJ9" s="155">
        <f>+Cover!$H$12</f>
        <v>45323</v>
      </c>
      <c r="AK9" s="158" cm="1">
        <f t="array" aca="1" ref="AK9" ca="1">INDIRECT("Actuals!R"&amp;$X$8&amp;"C"&amp;$Y9,FALSE)</f>
        <v>320</v>
      </c>
      <c r="AL9" s="158" cm="1">
        <f t="array" aca="1" ref="AL9" ca="1">INDIRECT("'Business Plan'!R"&amp;$AA$8&amp;"C"&amp;$AB9,FALSE)</f>
        <v>715</v>
      </c>
      <c r="AM9" s="158" cm="1">
        <f t="array" aca="1" ref="AM9" ca="1">IF(AJ9&lt;=currentMonth,INDIRECT("Actuals!R"&amp;$X$8&amp;"C"&amp;$Z9,FALSE),NA())</f>
        <v>815</v>
      </c>
      <c r="AN9" s="158">
        <f ca="1">SUM(AK$8:AK9)</f>
        <v>615</v>
      </c>
      <c r="AO9" s="158">
        <f ca="1">SUM(AL$8:AL9)</f>
        <v>1415</v>
      </c>
      <c r="AP9" s="158">
        <f ca="1">IFERROR(SUM(AM$8:AM9),AP8)</f>
        <v>1525</v>
      </c>
    </row>
    <row r="10" spans="1:42" x14ac:dyDescent="0.25">
      <c r="A10" s="154"/>
      <c r="B10" s="142"/>
      <c r="J10" s="140"/>
      <c r="L10" s="154"/>
      <c r="V10" s="140"/>
      <c r="W10" s="154"/>
      <c r="X10" s="154"/>
      <c r="Y10" s="156">
        <f>MATCH(EDATE($AJ10,-12),Actuals!$7:$7,0)</f>
        <v>13</v>
      </c>
      <c r="Z10" s="156">
        <f>MATCH(EDATE($AJ10,0),Actuals!$7:$7,0)</f>
        <v>25</v>
      </c>
      <c r="AB10" s="156">
        <f>MATCH($AJ10,'Business Plan'!$7:$7,0)</f>
        <v>13</v>
      </c>
      <c r="AC10" s="154"/>
      <c r="AI10" s="154"/>
      <c r="AJ10" s="155">
        <f>+Cover!$H$13</f>
        <v>45352</v>
      </c>
      <c r="AK10" s="158" cm="1">
        <f t="array" aca="1" ref="AK10" ca="1">INDIRECT("Actuals!R"&amp;$X$8&amp;"C"&amp;$Y10,FALSE)</f>
        <v>235</v>
      </c>
      <c r="AL10" s="158" cm="1">
        <f t="array" aca="1" ref="AL10" ca="1">INDIRECT("'Business Plan'!R"&amp;$AA$8&amp;"C"&amp;$AB10,FALSE)</f>
        <v>670</v>
      </c>
      <c r="AM10" s="158" cm="1">
        <f t="array" aca="1" ref="AM10" ca="1">IF(AJ10&lt;=currentMonth,INDIRECT("Actuals!R"&amp;$X$8&amp;"C"&amp;$Z10,FALSE),NA())</f>
        <v>845</v>
      </c>
      <c r="AN10" s="158">
        <f ca="1">SUM(AK$8:AK10)</f>
        <v>850</v>
      </c>
      <c r="AO10" s="158">
        <f ca="1">SUM(AL$8:AL10)</f>
        <v>2085</v>
      </c>
      <c r="AP10" s="158">
        <f ca="1">IFERROR(SUM(AM$8:AM10),AP9)</f>
        <v>2370</v>
      </c>
    </row>
    <row r="11" spans="1:42" x14ac:dyDescent="0.25">
      <c r="A11" s="154"/>
      <c r="B11" s="142"/>
      <c r="J11" s="140"/>
      <c r="L11" s="154"/>
      <c r="V11" s="140"/>
      <c r="W11" s="154"/>
      <c r="X11" s="154"/>
      <c r="Y11" s="156">
        <f>MATCH(EDATE($AJ11,-12),Actuals!$7:$7,0)</f>
        <v>14</v>
      </c>
      <c r="Z11" s="156">
        <f>MATCH(EDATE($AJ11,0),Actuals!$7:$7,0)</f>
        <v>26</v>
      </c>
      <c r="AB11" s="156">
        <f>MATCH($AJ11,'Business Plan'!$7:$7,0)</f>
        <v>14</v>
      </c>
      <c r="AC11" s="154"/>
      <c r="AI11" s="154"/>
      <c r="AJ11" s="155">
        <f>+Cover!$H$14</f>
        <v>45383</v>
      </c>
      <c r="AK11" s="158" cm="1">
        <f t="array" aca="1" ref="AK11" ca="1">INDIRECT("Actuals!R"&amp;$X$8&amp;"C"&amp;$Y11,FALSE)</f>
        <v>220</v>
      </c>
      <c r="AL11" s="158" cm="1">
        <f t="array" aca="1" ref="AL11" ca="1">INDIRECT("'Business Plan'!R"&amp;$AA$8&amp;"C"&amp;$AB11,FALSE)</f>
        <v>655</v>
      </c>
      <c r="AM11" s="158" cm="1">
        <f t="array" aca="1" ref="AM11" ca="1">IF(AJ11&lt;=currentMonth,INDIRECT("Actuals!R"&amp;$X$8&amp;"C"&amp;$Z11,FALSE),NA())</f>
        <v>955</v>
      </c>
      <c r="AN11" s="158">
        <f ca="1">SUM(AK$8:AK11)</f>
        <v>1070</v>
      </c>
      <c r="AO11" s="158">
        <f ca="1">SUM(AL$8:AL11)</f>
        <v>2740</v>
      </c>
      <c r="AP11" s="158">
        <f ca="1">IFERROR(SUM(AM$8:AM11),AP10)</f>
        <v>3325</v>
      </c>
    </row>
    <row r="12" spans="1:42" x14ac:dyDescent="0.25">
      <c r="A12" s="154"/>
      <c r="B12" s="142"/>
      <c r="J12" s="140"/>
      <c r="L12" s="154"/>
      <c r="V12" s="140"/>
      <c r="W12" s="154"/>
      <c r="X12" s="154"/>
      <c r="Y12" s="156">
        <f>MATCH(EDATE($AJ12,-12),Actuals!$7:$7,0)</f>
        <v>15</v>
      </c>
      <c r="Z12" s="156">
        <f>MATCH(EDATE($AJ12,0),Actuals!$7:$7,0)</f>
        <v>27</v>
      </c>
      <c r="AB12" s="156">
        <f>MATCH($AJ12,'Business Plan'!$7:$7,0)</f>
        <v>15</v>
      </c>
      <c r="AC12" s="154"/>
      <c r="AI12" s="154"/>
      <c r="AJ12" s="155">
        <f>+Cover!$H$15</f>
        <v>45413</v>
      </c>
      <c r="AK12" s="158" cm="1">
        <f t="array" aca="1" ref="AK12" ca="1">INDIRECT("Actuals!R"&amp;$X$8&amp;"C"&amp;$Y12,FALSE)</f>
        <v>350</v>
      </c>
      <c r="AL12" s="158" cm="1">
        <f t="array" aca="1" ref="AL12" ca="1">INDIRECT("'Business Plan'!R"&amp;$AA$8&amp;"C"&amp;$AB12,FALSE)</f>
        <v>785</v>
      </c>
      <c r="AM12" s="158" t="e" cm="1">
        <f t="array" aca="1" ref="AM12" ca="1">IF(AJ12&lt;=currentMonth,INDIRECT("Actuals!R"&amp;$X$8&amp;"C"&amp;$Z12,FALSE),NA())</f>
        <v>#N/A</v>
      </c>
      <c r="AN12" s="158">
        <f ca="1">SUM(AK$8:AK12)</f>
        <v>1420</v>
      </c>
      <c r="AO12" s="158">
        <f ca="1">SUM(AL$8:AL12)</f>
        <v>3525</v>
      </c>
      <c r="AP12" s="158">
        <f ca="1">IFERROR(SUM(AM$8:AM12),AP11)</f>
        <v>3325</v>
      </c>
    </row>
    <row r="13" spans="1:42" x14ac:dyDescent="0.25">
      <c r="A13" s="154"/>
      <c r="B13" s="142"/>
      <c r="J13" s="140"/>
      <c r="L13" s="154"/>
      <c r="V13" s="140"/>
      <c r="W13" s="154"/>
      <c r="X13" s="154"/>
      <c r="Y13" s="156">
        <f>MATCH(EDATE($AJ13,-12),Actuals!$7:$7,0)</f>
        <v>16</v>
      </c>
      <c r="Z13" s="156">
        <f>MATCH(EDATE($AJ13,0),Actuals!$7:$7,0)</f>
        <v>28</v>
      </c>
      <c r="AB13" s="156">
        <f>MATCH($AJ13,'Business Plan'!$7:$7,0)</f>
        <v>16</v>
      </c>
      <c r="AC13" s="154"/>
      <c r="AI13" s="154"/>
      <c r="AJ13" s="155">
        <f>+Cover!$H$16</f>
        <v>45444</v>
      </c>
      <c r="AK13" s="158" cm="1">
        <f t="array" aca="1" ref="AK13" ca="1">INDIRECT("Actuals!R"&amp;$X$8&amp;"C"&amp;$Y13,FALSE)</f>
        <v>365</v>
      </c>
      <c r="AL13" s="158" cm="1">
        <f t="array" aca="1" ref="AL13" ca="1">INDIRECT("'Business Plan'!R"&amp;$AA$8&amp;"C"&amp;$AB13,FALSE)</f>
        <v>795</v>
      </c>
      <c r="AM13" s="158" t="e" cm="1">
        <f t="array" aca="1" ref="AM13" ca="1">IF(AJ13&lt;=currentMonth,INDIRECT("Actuals!R"&amp;$X$8&amp;"C"&amp;$Z13,FALSE),NA())</f>
        <v>#N/A</v>
      </c>
      <c r="AN13" s="158">
        <f ca="1">SUM(AK$8:AK13)</f>
        <v>1785</v>
      </c>
      <c r="AO13" s="158">
        <f ca="1">SUM(AL$8:AL13)</f>
        <v>4320</v>
      </c>
      <c r="AP13" s="158">
        <f ca="1">IFERROR(SUM(AM$8:AM13),AP12)</f>
        <v>3325</v>
      </c>
    </row>
    <row r="14" spans="1:42" x14ac:dyDescent="0.25">
      <c r="A14" s="154"/>
      <c r="B14" s="142"/>
      <c r="J14" s="140"/>
      <c r="L14" s="154"/>
      <c r="V14" s="140"/>
      <c r="W14" s="154"/>
      <c r="X14" s="154"/>
      <c r="Y14" s="156">
        <f>MATCH(EDATE($AJ14,-12),Actuals!$7:$7,0)</f>
        <v>17</v>
      </c>
      <c r="Z14" s="156">
        <f>MATCH(EDATE($AJ14,0),Actuals!$7:$7,0)</f>
        <v>29</v>
      </c>
      <c r="AB14" s="156">
        <f>MATCH($AJ14,'Business Plan'!$7:$7,0)</f>
        <v>17</v>
      </c>
      <c r="AC14" s="154"/>
      <c r="AI14" s="154"/>
      <c r="AJ14" s="155">
        <f>+Cover!$H$17</f>
        <v>45474</v>
      </c>
      <c r="AK14" s="158" cm="1">
        <f t="array" aca="1" ref="AK14" ca="1">INDIRECT("Actuals!R"&amp;$X$8&amp;"C"&amp;$Y14,FALSE)</f>
        <v>550</v>
      </c>
      <c r="AL14" s="158" cm="1">
        <f t="array" aca="1" ref="AL14" ca="1">INDIRECT("'Business Plan'!R"&amp;$AA$8&amp;"C"&amp;$AB14,FALSE)</f>
        <v>930</v>
      </c>
      <c r="AM14" s="158" t="e" cm="1">
        <f t="array" aca="1" ref="AM14" ca="1">IF(AJ14&lt;=currentMonth,INDIRECT("Actuals!R"&amp;$X$8&amp;"C"&amp;$Z14,FALSE),NA())</f>
        <v>#N/A</v>
      </c>
      <c r="AN14" s="158">
        <f ca="1">SUM(AK$8:AK14)</f>
        <v>2335</v>
      </c>
      <c r="AO14" s="158">
        <f ca="1">SUM(AL$8:AL14)</f>
        <v>5250</v>
      </c>
      <c r="AP14" s="158">
        <f ca="1">IFERROR(SUM(AM$8:AM14),AP13)</f>
        <v>3325</v>
      </c>
    </row>
    <row r="15" spans="1:42" x14ac:dyDescent="0.25">
      <c r="A15" s="154"/>
      <c r="B15" s="142"/>
      <c r="J15" s="140"/>
      <c r="L15" s="154"/>
      <c r="V15" s="140"/>
      <c r="W15" s="154"/>
      <c r="X15" s="154"/>
      <c r="Y15" s="156">
        <f>MATCH(EDATE($AJ15,-12),Actuals!$7:$7,0)</f>
        <v>18</v>
      </c>
      <c r="Z15" s="156">
        <f>MATCH(EDATE($AJ15,0),Actuals!$7:$7,0)</f>
        <v>30</v>
      </c>
      <c r="AB15" s="156">
        <f>MATCH($AJ15,'Business Plan'!$7:$7,0)</f>
        <v>18</v>
      </c>
      <c r="AC15" s="154"/>
      <c r="AI15" s="154"/>
      <c r="AJ15" s="155">
        <f>+Cover!$H$18</f>
        <v>45505</v>
      </c>
      <c r="AK15" s="158" cm="1">
        <f t="array" aca="1" ref="AK15" ca="1">INDIRECT("Actuals!R"&amp;$X$8&amp;"C"&amp;$Y15,FALSE)</f>
        <v>505</v>
      </c>
      <c r="AL15" s="158" cm="1">
        <f t="array" aca="1" ref="AL15" ca="1">INDIRECT("'Business Plan'!R"&amp;$AA$8&amp;"C"&amp;$AB15,FALSE)</f>
        <v>905</v>
      </c>
      <c r="AM15" s="158" t="e" cm="1">
        <f t="array" aca="1" ref="AM15" ca="1">IF(AJ15&lt;=currentMonth,INDIRECT("Actuals!R"&amp;$X$8&amp;"C"&amp;$Z15,FALSE),NA())</f>
        <v>#N/A</v>
      </c>
      <c r="AN15" s="158">
        <f ca="1">SUM(AK$8:AK15)</f>
        <v>2840</v>
      </c>
      <c r="AO15" s="158">
        <f ca="1">SUM(AL$8:AL15)</f>
        <v>6155</v>
      </c>
      <c r="AP15" s="158">
        <f ca="1">IFERROR(SUM(AM$8:AM15),AP14)</f>
        <v>3325</v>
      </c>
    </row>
    <row r="16" spans="1:42" x14ac:dyDescent="0.25">
      <c r="A16" s="154"/>
      <c r="B16" s="142"/>
      <c r="J16" s="140"/>
      <c r="L16" s="154"/>
      <c r="V16" s="140"/>
      <c r="W16" s="154"/>
      <c r="X16" s="154"/>
      <c r="Y16" s="156">
        <f>MATCH(EDATE($AJ16,-12),Actuals!$7:$7,0)</f>
        <v>19</v>
      </c>
      <c r="Z16" s="156">
        <f>MATCH(EDATE($AJ16,0),Actuals!$7:$7,0)</f>
        <v>31</v>
      </c>
      <c r="AB16" s="156">
        <f>MATCH($AJ16,'Business Plan'!$7:$7,0)</f>
        <v>19</v>
      </c>
      <c r="AC16" s="154"/>
      <c r="AI16" s="154"/>
      <c r="AJ16" s="155">
        <f>+Cover!$H$19</f>
        <v>45536</v>
      </c>
      <c r="AK16" s="158" cm="1">
        <f t="array" aca="1" ref="AK16" ca="1">INDIRECT("Actuals!R"&amp;$X$8&amp;"C"&amp;$Y16,FALSE)</f>
        <v>795</v>
      </c>
      <c r="AL16" s="158" cm="1">
        <f t="array" aca="1" ref="AL16" ca="1">INDIRECT("'Business Plan'!R"&amp;$AA$8&amp;"C"&amp;$AB16,FALSE)</f>
        <v>1080</v>
      </c>
      <c r="AM16" s="158" t="e" cm="1">
        <f t="array" aca="1" ref="AM16" ca="1">IF(AJ16&lt;=currentMonth,INDIRECT("Actuals!R"&amp;$X$8&amp;"C"&amp;$Z16,FALSE),NA())</f>
        <v>#N/A</v>
      </c>
      <c r="AN16" s="158">
        <f ca="1">SUM(AK$8:AK16)</f>
        <v>3635</v>
      </c>
      <c r="AO16" s="158">
        <f ca="1">SUM(AL$8:AL16)</f>
        <v>7235</v>
      </c>
      <c r="AP16" s="158">
        <f ca="1">IFERROR(SUM(AM$8:AM16),AP15)</f>
        <v>3325</v>
      </c>
    </row>
    <row r="17" spans="1:42" x14ac:dyDescent="0.25">
      <c r="A17" s="154"/>
      <c r="B17" s="142"/>
      <c r="J17" s="140"/>
      <c r="L17" s="154"/>
      <c r="V17" s="140"/>
      <c r="W17" s="154"/>
      <c r="X17" s="154"/>
      <c r="Y17" s="156">
        <f>MATCH(EDATE($AJ17,-12),Actuals!$7:$7,0)</f>
        <v>20</v>
      </c>
      <c r="Z17" s="156">
        <f>MATCH(EDATE($AJ17,0),Actuals!$7:$7,0)</f>
        <v>32</v>
      </c>
      <c r="AB17" s="156">
        <f>MATCH($AJ17,'Business Plan'!$7:$7,0)</f>
        <v>20</v>
      </c>
      <c r="AC17" s="154"/>
      <c r="AI17" s="154"/>
      <c r="AJ17" s="155">
        <f>+Cover!$H$20</f>
        <v>45566</v>
      </c>
      <c r="AK17" s="158" cm="1">
        <f t="array" aca="1" ref="AK17" ca="1">INDIRECT("Actuals!R"&amp;$X$8&amp;"C"&amp;$Y17,FALSE)</f>
        <v>780</v>
      </c>
      <c r="AL17" s="158" cm="1">
        <f t="array" aca="1" ref="AL17" ca="1">INDIRECT("'Business Plan'!R"&amp;$AA$8&amp;"C"&amp;$AB17,FALSE)</f>
        <v>1085</v>
      </c>
      <c r="AM17" s="158" t="e" cm="1">
        <f t="array" aca="1" ref="AM17" ca="1">IF(AJ17&lt;=currentMonth,INDIRECT("Actuals!R"&amp;$X$8&amp;"C"&amp;$Z17,FALSE),NA())</f>
        <v>#N/A</v>
      </c>
      <c r="AN17" s="158">
        <f ca="1">SUM(AK$8:AK17)</f>
        <v>4415</v>
      </c>
      <c r="AO17" s="158">
        <f ca="1">SUM(AL$8:AL17)</f>
        <v>8320</v>
      </c>
      <c r="AP17" s="158">
        <f ca="1">IFERROR(SUM(AM$8:AM17),AP16)</f>
        <v>3325</v>
      </c>
    </row>
    <row r="18" spans="1:42" x14ac:dyDescent="0.25">
      <c r="A18" s="154"/>
      <c r="B18" s="142"/>
      <c r="J18" s="140"/>
      <c r="L18" s="154"/>
      <c r="V18" s="140"/>
      <c r="W18" s="154"/>
      <c r="X18" s="154"/>
      <c r="Y18" s="156">
        <f>MATCH(EDATE($AJ18,-12),Actuals!$7:$7,0)</f>
        <v>21</v>
      </c>
      <c r="Z18" s="156">
        <f>MATCH(EDATE($AJ18,0),Actuals!$7:$7,0)</f>
        <v>33</v>
      </c>
      <c r="AB18" s="156">
        <f>MATCH($AJ18,'Business Plan'!$7:$7,0)</f>
        <v>21</v>
      </c>
      <c r="AC18" s="154"/>
      <c r="AI18" s="154"/>
      <c r="AJ18" s="155">
        <f>+Cover!$H$21</f>
        <v>45597</v>
      </c>
      <c r="AK18" s="158" cm="1">
        <f t="array" aca="1" ref="AK18" ca="1">INDIRECT("Actuals!R"&amp;$X$8&amp;"C"&amp;$Y18,FALSE)</f>
        <v>1410</v>
      </c>
      <c r="AL18" s="158" cm="1">
        <f t="array" aca="1" ref="AL18" ca="1">INDIRECT("'Business Plan'!R"&amp;$AA$8&amp;"C"&amp;$AB18,FALSE)</f>
        <v>1405</v>
      </c>
      <c r="AM18" s="158" t="e" cm="1">
        <f t="array" aca="1" ref="AM18" ca="1">IF(AJ18&lt;=currentMonth,INDIRECT("Actuals!R"&amp;$X$8&amp;"C"&amp;$Z18,FALSE),NA())</f>
        <v>#N/A</v>
      </c>
      <c r="AN18" s="158">
        <f ca="1">SUM(AK$8:AK18)</f>
        <v>5825</v>
      </c>
      <c r="AO18" s="158">
        <f ca="1">SUM(AL$8:AL18)</f>
        <v>9725</v>
      </c>
      <c r="AP18" s="158">
        <f ca="1">IFERROR(SUM(AM$8:AM18),AP17)</f>
        <v>3325</v>
      </c>
    </row>
    <row r="19" spans="1:42" x14ac:dyDescent="0.25">
      <c r="A19" s="154"/>
      <c r="B19" s="142"/>
      <c r="J19" s="140"/>
      <c r="L19" s="154"/>
      <c r="V19" s="140"/>
      <c r="W19" s="154"/>
      <c r="X19" s="154"/>
      <c r="Y19" s="156">
        <f>MATCH(EDATE($AJ19,-12),Actuals!$7:$7,0)</f>
        <v>22</v>
      </c>
      <c r="Z19" s="156">
        <f>MATCH(EDATE($AJ19,0),Actuals!$7:$7,0)</f>
        <v>34</v>
      </c>
      <c r="AB19" s="156">
        <f>MATCH($AJ19,'Business Plan'!$7:$7,0)</f>
        <v>22</v>
      </c>
      <c r="AC19" s="154"/>
      <c r="AI19" s="154"/>
      <c r="AJ19" s="155">
        <f>+Cover!$H$22</f>
        <v>45627</v>
      </c>
      <c r="AK19" s="158" cm="1">
        <f t="array" aca="1" ref="AK19" ca="1">INDIRECT("Actuals!R"&amp;$X$8&amp;"C"&amp;$Y19,FALSE)</f>
        <v>915</v>
      </c>
      <c r="AL19" s="158" cm="1">
        <f t="array" aca="1" ref="AL19" ca="1">INDIRECT("'Business Plan'!R"&amp;$AA$8&amp;"C"&amp;$AB19,FALSE)</f>
        <v>1260</v>
      </c>
      <c r="AM19" s="158" t="e" cm="1">
        <f t="array" aca="1" ref="AM19" ca="1">IF(AJ19&lt;=currentMonth,INDIRECT("Actuals!R"&amp;$X$8&amp;"C"&amp;$Z19,FALSE),NA())</f>
        <v>#N/A</v>
      </c>
      <c r="AN19" s="158">
        <f ca="1">SUM(AK$8:AK19)</f>
        <v>6740</v>
      </c>
      <c r="AO19" s="158">
        <f ca="1">SUM(AL$8:AL19)</f>
        <v>10985</v>
      </c>
      <c r="AP19" s="158">
        <f ca="1">IFERROR(SUM(AM$8:AM19),AP18)</f>
        <v>3325</v>
      </c>
    </row>
    <row r="20" spans="1:42" x14ac:dyDescent="0.25">
      <c r="A20" s="154"/>
      <c r="L20" s="154"/>
      <c r="W20" s="154"/>
      <c r="X20" s="154"/>
      <c r="Y20" s="154"/>
      <c r="Z20" s="154"/>
      <c r="AB20" s="154"/>
      <c r="AC20" s="154"/>
      <c r="AI20" s="154"/>
    </row>
    <row r="21" spans="1:42" x14ac:dyDescent="0.25">
      <c r="B21" s="3" t="s">
        <v>19</v>
      </c>
      <c r="C21" s="2"/>
      <c r="D21" s="2"/>
      <c r="E21" s="2"/>
      <c r="F21" s="2"/>
      <c r="G21" s="2"/>
      <c r="H21" s="2"/>
      <c r="I21" s="17"/>
      <c r="J21" s="2"/>
      <c r="K21" s="2"/>
      <c r="M21" s="3" t="s">
        <v>81</v>
      </c>
      <c r="N21" s="2"/>
      <c r="O21" s="2"/>
      <c r="P21" s="2"/>
      <c r="Q21" s="2"/>
      <c r="R21" s="2"/>
      <c r="S21" s="2"/>
      <c r="T21" s="2"/>
      <c r="U21" s="2"/>
      <c r="V21" s="2"/>
      <c r="AJ21" s="155"/>
    </row>
    <row r="22" spans="1:42" x14ac:dyDescent="0.25">
      <c r="A22" s="154"/>
      <c r="B22" s="142"/>
      <c r="J22" s="140"/>
      <c r="L22" s="154"/>
      <c r="V22" s="140"/>
      <c r="W22" s="154"/>
      <c r="Y22" s="154"/>
      <c r="AK22" s="159" t="s">
        <v>19</v>
      </c>
      <c r="AL22" s="159"/>
      <c r="AM22" s="159"/>
      <c r="AN22" s="159" t="s">
        <v>81</v>
      </c>
      <c r="AO22" s="159"/>
      <c r="AP22" s="159"/>
    </row>
    <row r="23" spans="1:42" x14ac:dyDescent="0.25">
      <c r="A23" s="154"/>
      <c r="B23" s="142"/>
      <c r="I23"/>
      <c r="L23" s="154"/>
      <c r="W23" s="154"/>
      <c r="X23" s="154"/>
      <c r="Y23" s="157" t="s">
        <v>84</v>
      </c>
      <c r="Z23" s="157" t="s">
        <v>85</v>
      </c>
      <c r="AB23" s="157" t="s">
        <v>86</v>
      </c>
      <c r="AC23" s="154"/>
      <c r="AI23" s="154"/>
      <c r="AK23" s="13" t="s">
        <v>4</v>
      </c>
      <c r="AL23" s="13" t="s">
        <v>5</v>
      </c>
      <c r="AM23" s="13" t="s">
        <v>6</v>
      </c>
      <c r="AN23" s="13" t="s">
        <v>4</v>
      </c>
      <c r="AO23" s="13" t="s">
        <v>5</v>
      </c>
      <c r="AP23" s="13" t="s">
        <v>6</v>
      </c>
    </row>
    <row r="24" spans="1:42" x14ac:dyDescent="0.25">
      <c r="A24" s="154"/>
      <c r="B24" s="142"/>
      <c r="J24" s="140"/>
      <c r="L24" s="154"/>
      <c r="V24" s="140"/>
      <c r="W24" s="154"/>
      <c r="X24" s="156">
        <f>ROW(Actuals!$B$30)</f>
        <v>30</v>
      </c>
      <c r="Y24" s="156">
        <f>MATCH(EDATE($AJ24,-12),Actuals!$7:$7,0)</f>
        <v>11</v>
      </c>
      <c r="Z24" s="156">
        <f>MATCH(EDATE($AJ24,0),Actuals!$7:$7,0)</f>
        <v>23</v>
      </c>
      <c r="AA24" s="156">
        <f>ROW('Business Plan'!$B$30)</f>
        <v>30</v>
      </c>
      <c r="AB24" s="156">
        <f>MATCH($AJ24,'Business Plan'!$7:$7,0)</f>
        <v>11</v>
      </c>
      <c r="AC24" s="154"/>
      <c r="AI24" s="154"/>
      <c r="AJ24" s="155">
        <f>+Cover!$H$11</f>
        <v>45292</v>
      </c>
      <c r="AK24" s="158" cm="1">
        <f t="array" aca="1" ref="AK24" ca="1">INDIRECT("Actuals!R"&amp;$X$24&amp;"C"&amp;$Y24,FALSE)</f>
        <v>150</v>
      </c>
      <c r="AL24" s="158" cm="1">
        <f t="array" aca="1" ref="AL24" ca="1">INDIRECT("'Business Plan'!R"&amp;$AA$24&amp;"C"&amp;$AB24,FALSE)</f>
        <v>402.5</v>
      </c>
      <c r="AM24" s="158" cm="1">
        <f t="array" aca="1" ref="AM24" ca="1">IF(AJ24&lt;=currentMonth,INDIRECT("Actuals!R"&amp;$X$24&amp;"C"&amp;$Z24,FALSE),NA())</f>
        <v>365</v>
      </c>
      <c r="AN24" s="158">
        <f ca="1">SUM(AK$24:AK24)</f>
        <v>150</v>
      </c>
      <c r="AO24" s="158">
        <f ca="1">SUM(AL$24:AL24)</f>
        <v>402.5</v>
      </c>
      <c r="AP24" s="158">
        <f ca="1">SUM(AM$24:AM24)</f>
        <v>365</v>
      </c>
    </row>
    <row r="25" spans="1:42" x14ac:dyDescent="0.25">
      <c r="A25" s="154"/>
      <c r="B25" s="142"/>
      <c r="J25" s="140"/>
      <c r="L25" s="154"/>
      <c r="V25" s="140"/>
      <c r="W25" s="154"/>
      <c r="X25" s="154"/>
      <c r="Y25" s="156">
        <f>MATCH(EDATE($AJ25,-12),Actuals!$7:$7,0)</f>
        <v>12</v>
      </c>
      <c r="Z25" s="156">
        <f>MATCH(EDATE($AJ25,0),Actuals!$7:$7,0)</f>
        <v>24</v>
      </c>
      <c r="AB25" s="156">
        <f>MATCH($AJ25,'Business Plan'!$7:$7,0)</f>
        <v>12</v>
      </c>
      <c r="AC25" s="154"/>
      <c r="AI25" s="154"/>
      <c r="AJ25" s="155">
        <f>+Cover!$H$12</f>
        <v>45323</v>
      </c>
      <c r="AK25" s="158" cm="1">
        <f t="array" aca="1" ref="AK25" ca="1">INDIRECT("Actuals!R"&amp;$X$24&amp;"C"&amp;$Y25,FALSE)</f>
        <v>155</v>
      </c>
      <c r="AL25" s="158" cm="1">
        <f t="array" aca="1" ref="AL25" ca="1">INDIRECT("'Business Plan'!R"&amp;$AA$24&amp;"C"&amp;$AB25,FALSE)</f>
        <v>400</v>
      </c>
      <c r="AM25" s="158" cm="1">
        <f t="array" aca="1" ref="AM25" ca="1">IF(AJ25&lt;=currentMonth,INDIRECT("Actuals!R"&amp;$X$24&amp;"C"&amp;$Z25,FALSE),NA())</f>
        <v>450</v>
      </c>
      <c r="AN25" s="158">
        <f ca="1">SUM(AK$24:AK25)</f>
        <v>305</v>
      </c>
      <c r="AO25" s="158">
        <f ca="1">SUM(AL$24:AL25)</f>
        <v>802.5</v>
      </c>
      <c r="AP25" s="158">
        <f ca="1">IFERROR(SUM(AM$24:AM25),AP24)</f>
        <v>815</v>
      </c>
    </row>
    <row r="26" spans="1:42" x14ac:dyDescent="0.25">
      <c r="A26" s="154"/>
      <c r="B26" s="142"/>
      <c r="J26" s="140"/>
      <c r="L26" s="154"/>
      <c r="V26" s="140"/>
      <c r="W26" s="154"/>
      <c r="X26" s="154"/>
      <c r="Y26" s="156">
        <f>MATCH(EDATE($AJ26,-12),Actuals!$7:$7,0)</f>
        <v>13</v>
      </c>
      <c r="Z26" s="156">
        <f>MATCH(EDATE($AJ26,0),Actuals!$7:$7,0)</f>
        <v>25</v>
      </c>
      <c r="AB26" s="156">
        <f>MATCH($AJ26,'Business Plan'!$7:$7,0)</f>
        <v>13</v>
      </c>
      <c r="AC26" s="154"/>
      <c r="AI26" s="154"/>
      <c r="AJ26" s="155">
        <f>+Cover!$H$13</f>
        <v>45352</v>
      </c>
      <c r="AK26" s="158" cm="1">
        <f t="array" aca="1" ref="AK26" ca="1">INDIRECT("Actuals!R"&amp;$X$24&amp;"C"&amp;$Y26,FALSE)</f>
        <v>125</v>
      </c>
      <c r="AL26" s="158" cm="1">
        <f t="array" aca="1" ref="AL26" ca="1">INDIRECT("'Business Plan'!R"&amp;$AA$24&amp;"C"&amp;$AB26,FALSE)</f>
        <v>342.5</v>
      </c>
      <c r="AM26" s="158" cm="1">
        <f t="array" aca="1" ref="AM26" ca="1">IF(AJ26&lt;=currentMonth,INDIRECT("Actuals!R"&amp;$X$24&amp;"C"&amp;$Z26,FALSE),NA())</f>
        <v>405</v>
      </c>
      <c r="AN26" s="158">
        <f ca="1">SUM(AK$24:AK26)</f>
        <v>430</v>
      </c>
      <c r="AO26" s="158">
        <f ca="1">SUM(AL$24:AL26)</f>
        <v>1145</v>
      </c>
      <c r="AP26" s="158">
        <f ca="1">IFERROR(SUM(AM$24:AM26),AP25)</f>
        <v>1220</v>
      </c>
    </row>
    <row r="27" spans="1:42" x14ac:dyDescent="0.25">
      <c r="A27" s="154"/>
      <c r="B27" s="142"/>
      <c r="J27" s="140"/>
      <c r="L27" s="154"/>
      <c r="V27" s="140"/>
      <c r="W27" s="154"/>
      <c r="X27" s="154"/>
      <c r="Y27" s="156">
        <f>MATCH(EDATE($AJ27,-12),Actuals!$7:$7,0)</f>
        <v>14</v>
      </c>
      <c r="Z27" s="156">
        <f>MATCH(EDATE($AJ27,0),Actuals!$7:$7,0)</f>
        <v>26</v>
      </c>
      <c r="AB27" s="156">
        <f>MATCH($AJ27,'Business Plan'!$7:$7,0)</f>
        <v>14</v>
      </c>
      <c r="AC27" s="154"/>
      <c r="AI27" s="154"/>
      <c r="AJ27" s="155">
        <f>+Cover!$H$14</f>
        <v>45383</v>
      </c>
      <c r="AK27" s="158" cm="1">
        <f t="array" aca="1" ref="AK27" ca="1">INDIRECT("Actuals!R"&amp;$X$24&amp;"C"&amp;$Y27,FALSE)</f>
        <v>110</v>
      </c>
      <c r="AL27" s="158" cm="1">
        <f t="array" aca="1" ref="AL27" ca="1">INDIRECT("'Business Plan'!R"&amp;$AA$24&amp;"C"&amp;$AB27,FALSE)</f>
        <v>355</v>
      </c>
      <c r="AM27" s="158" cm="1">
        <f t="array" aca="1" ref="AM27" ca="1">IF(AJ27&lt;=currentMonth,INDIRECT("Actuals!R"&amp;$X$24&amp;"C"&amp;$Z27,FALSE),NA())</f>
        <v>495</v>
      </c>
      <c r="AN27" s="158">
        <f ca="1">SUM(AK$24:AK27)</f>
        <v>540</v>
      </c>
      <c r="AO27" s="158">
        <f ca="1">SUM(AL$24:AL27)</f>
        <v>1500</v>
      </c>
      <c r="AP27" s="158">
        <f ca="1">IFERROR(SUM(AM$24:AM27),AP26)</f>
        <v>1715</v>
      </c>
    </row>
    <row r="28" spans="1:42" x14ac:dyDescent="0.25">
      <c r="A28" s="154"/>
      <c r="B28" s="142"/>
      <c r="J28" s="140"/>
      <c r="L28" s="154"/>
      <c r="V28" s="140"/>
      <c r="W28" s="154"/>
      <c r="X28" s="154"/>
      <c r="Y28" s="156">
        <f>MATCH(EDATE($AJ28,-12),Actuals!$7:$7,0)</f>
        <v>15</v>
      </c>
      <c r="Z28" s="156">
        <f>MATCH(EDATE($AJ28,0),Actuals!$7:$7,0)</f>
        <v>27</v>
      </c>
      <c r="AB28" s="156">
        <f>MATCH($AJ28,'Business Plan'!$7:$7,0)</f>
        <v>15</v>
      </c>
      <c r="AC28" s="154"/>
      <c r="AI28" s="154"/>
      <c r="AJ28" s="155">
        <f>+Cover!$H$15</f>
        <v>45413</v>
      </c>
      <c r="AK28" s="158" cm="1">
        <f t="array" aca="1" ref="AK28" ca="1">INDIRECT("Actuals!R"&amp;$X$24&amp;"C"&amp;$Y28,FALSE)</f>
        <v>200</v>
      </c>
      <c r="AL28" s="158" cm="1">
        <f t="array" aca="1" ref="AL28" ca="1">INDIRECT("'Business Plan'!R"&amp;$AA$24&amp;"C"&amp;$AB28,FALSE)</f>
        <v>432.5</v>
      </c>
      <c r="AM28" s="158" t="e" cm="1">
        <f t="array" aca="1" ref="AM28" ca="1">IF(AJ28&lt;=currentMonth,INDIRECT("Actuals!R"&amp;$X$24&amp;"C"&amp;$Z28,FALSE),NA())</f>
        <v>#N/A</v>
      </c>
      <c r="AN28" s="158">
        <f ca="1">SUM(AK$24:AK28)</f>
        <v>740</v>
      </c>
      <c r="AO28" s="158">
        <f ca="1">SUM(AL$24:AL28)</f>
        <v>1932.5</v>
      </c>
      <c r="AP28" s="158">
        <f ca="1">IFERROR(SUM(AM$24:AM28),AP27)</f>
        <v>1715</v>
      </c>
    </row>
    <row r="29" spans="1:42" x14ac:dyDescent="0.25">
      <c r="A29" s="154"/>
      <c r="B29" s="142"/>
      <c r="J29" s="140"/>
      <c r="L29" s="154"/>
      <c r="V29" s="140"/>
      <c r="W29" s="154"/>
      <c r="X29" s="154"/>
      <c r="Y29" s="156">
        <f>MATCH(EDATE($AJ29,-12),Actuals!$7:$7,0)</f>
        <v>16</v>
      </c>
      <c r="Z29" s="156">
        <f>MATCH(EDATE($AJ29,0),Actuals!$7:$7,0)</f>
        <v>28</v>
      </c>
      <c r="AB29" s="156">
        <f>MATCH($AJ29,'Business Plan'!$7:$7,0)</f>
        <v>16</v>
      </c>
      <c r="AC29" s="154"/>
      <c r="AI29" s="154"/>
      <c r="AJ29" s="155">
        <f>+Cover!$H$16</f>
        <v>45444</v>
      </c>
      <c r="AK29" s="158" cm="1">
        <f t="array" aca="1" ref="AK29" ca="1">INDIRECT("Actuals!R"&amp;$X$24&amp;"C"&amp;$Y29,FALSE)</f>
        <v>180</v>
      </c>
      <c r="AL29" s="158" cm="1">
        <f t="array" aca="1" ref="AL29" ca="1">INDIRECT("'Business Plan'!R"&amp;$AA$24&amp;"C"&amp;$AB29,FALSE)</f>
        <v>357.5</v>
      </c>
      <c r="AM29" s="158" t="e" cm="1">
        <f t="array" aca="1" ref="AM29" ca="1">IF(AJ29&lt;=currentMonth,INDIRECT("Actuals!R"&amp;$X$24&amp;"C"&amp;$Z29,FALSE),NA())</f>
        <v>#N/A</v>
      </c>
      <c r="AN29" s="158">
        <f ca="1">SUM(AK$24:AK29)</f>
        <v>920</v>
      </c>
      <c r="AO29" s="158">
        <f ca="1">SUM(AL$24:AL29)</f>
        <v>2290</v>
      </c>
      <c r="AP29" s="158">
        <f ca="1">IFERROR(SUM(AM$24:AM29),AP28)</f>
        <v>1715</v>
      </c>
    </row>
    <row r="30" spans="1:42" x14ac:dyDescent="0.25">
      <c r="A30" s="154"/>
      <c r="B30" s="142"/>
      <c r="J30" s="140"/>
      <c r="L30" s="154"/>
      <c r="V30" s="140"/>
      <c r="W30" s="154"/>
      <c r="X30" s="154"/>
      <c r="Y30" s="156">
        <f>MATCH(EDATE($AJ30,-12),Actuals!$7:$7,0)</f>
        <v>17</v>
      </c>
      <c r="Z30" s="156">
        <f>MATCH(EDATE($AJ30,0),Actuals!$7:$7,0)</f>
        <v>29</v>
      </c>
      <c r="AB30" s="156">
        <f>MATCH($AJ30,'Business Plan'!$7:$7,0)</f>
        <v>17</v>
      </c>
      <c r="AC30" s="154"/>
      <c r="AI30" s="154"/>
      <c r="AJ30" s="155">
        <f>+Cover!$H$17</f>
        <v>45474</v>
      </c>
      <c r="AK30" s="158" cm="1">
        <f t="array" aca="1" ref="AK30" ca="1">INDIRECT("Actuals!R"&amp;$X$24&amp;"C"&amp;$Y30,FALSE)</f>
        <v>265</v>
      </c>
      <c r="AL30" s="158" cm="1">
        <f t="array" aca="1" ref="AL30" ca="1">INDIRECT("'Business Plan'!R"&amp;$AA$24&amp;"C"&amp;$AB30,FALSE)</f>
        <v>515</v>
      </c>
      <c r="AM30" s="158" t="e" cm="1">
        <f t="array" aca="1" ref="AM30" ca="1">IF(AJ30&lt;=currentMonth,INDIRECT("Actuals!R"&amp;$X$24&amp;"C"&amp;$Z30,FALSE),NA())</f>
        <v>#N/A</v>
      </c>
      <c r="AN30" s="158">
        <f ca="1">SUM(AK$24:AK30)</f>
        <v>1185</v>
      </c>
      <c r="AO30" s="158">
        <f ca="1">SUM(AL$24:AL30)</f>
        <v>2805</v>
      </c>
      <c r="AP30" s="158">
        <f ca="1">IFERROR(SUM(AM$24:AM30),AP29)</f>
        <v>1715</v>
      </c>
    </row>
    <row r="31" spans="1:42" x14ac:dyDescent="0.25">
      <c r="A31" s="154"/>
      <c r="B31" s="142"/>
      <c r="J31" s="140"/>
      <c r="L31" s="154"/>
      <c r="V31" s="140"/>
      <c r="W31" s="154"/>
      <c r="X31" s="154"/>
      <c r="Y31" s="156">
        <f>MATCH(EDATE($AJ31,-12),Actuals!$7:$7,0)</f>
        <v>18</v>
      </c>
      <c r="Z31" s="156">
        <f>MATCH(EDATE($AJ31,0),Actuals!$7:$7,0)</f>
        <v>30</v>
      </c>
      <c r="AB31" s="156">
        <f>MATCH($AJ31,'Business Plan'!$7:$7,0)</f>
        <v>18</v>
      </c>
      <c r="AC31" s="154"/>
      <c r="AI31" s="154"/>
      <c r="AJ31" s="155">
        <f>+Cover!$H$18</f>
        <v>45505</v>
      </c>
      <c r="AK31" s="158" cm="1">
        <f t="array" aca="1" ref="AK31" ca="1">INDIRECT("Actuals!R"&amp;$X$24&amp;"C"&amp;$Y31,FALSE)</f>
        <v>265</v>
      </c>
      <c r="AL31" s="158" cm="1">
        <f t="array" aca="1" ref="AL31" ca="1">INDIRECT("'Business Plan'!R"&amp;$AA$24&amp;"C"&amp;$AB31,FALSE)</f>
        <v>410</v>
      </c>
      <c r="AM31" s="158" t="e" cm="1">
        <f t="array" aca="1" ref="AM31" ca="1">IF(AJ31&lt;=currentMonth,INDIRECT("Actuals!R"&amp;$X$24&amp;"C"&amp;$Z31,FALSE),NA())</f>
        <v>#N/A</v>
      </c>
      <c r="AN31" s="158">
        <f ca="1">SUM(AK$24:AK31)</f>
        <v>1450</v>
      </c>
      <c r="AO31" s="158">
        <f ca="1">SUM(AL$24:AL31)</f>
        <v>3215</v>
      </c>
      <c r="AP31" s="158">
        <f ca="1">IFERROR(SUM(AM$24:AM31),AP30)</f>
        <v>1715</v>
      </c>
    </row>
    <row r="32" spans="1:42" x14ac:dyDescent="0.25">
      <c r="A32" s="154"/>
      <c r="B32" s="142"/>
      <c r="J32" s="140"/>
      <c r="L32" s="154"/>
      <c r="V32" s="140"/>
      <c r="W32" s="154"/>
      <c r="X32" s="154"/>
      <c r="Y32" s="156">
        <f>MATCH(EDATE($AJ32,-12),Actuals!$7:$7,0)</f>
        <v>19</v>
      </c>
      <c r="Z32" s="156">
        <f>MATCH(EDATE($AJ32,0),Actuals!$7:$7,0)</f>
        <v>31</v>
      </c>
      <c r="AB32" s="156">
        <f>MATCH($AJ32,'Business Plan'!$7:$7,0)</f>
        <v>19</v>
      </c>
      <c r="AC32" s="154"/>
      <c r="AI32" s="154"/>
      <c r="AJ32" s="155">
        <f>+Cover!$H$19</f>
        <v>45536</v>
      </c>
      <c r="AK32" s="158" cm="1">
        <f t="array" aca="1" ref="AK32" ca="1">INDIRECT("Actuals!R"&amp;$X$24&amp;"C"&amp;$Y32,FALSE)</f>
        <v>410</v>
      </c>
      <c r="AL32" s="158" cm="1">
        <f t="array" aca="1" ref="AL32" ca="1">INDIRECT("'Business Plan'!R"&amp;$AA$24&amp;"C"&amp;$AB32,FALSE)</f>
        <v>587.5</v>
      </c>
      <c r="AM32" s="158" t="e" cm="1">
        <f t="array" aca="1" ref="AM32" ca="1">IF(AJ32&lt;=currentMonth,INDIRECT("Actuals!R"&amp;$X$24&amp;"C"&amp;$Z32,FALSE),NA())</f>
        <v>#N/A</v>
      </c>
      <c r="AN32" s="158">
        <f ca="1">SUM(AK$24:AK32)</f>
        <v>1860</v>
      </c>
      <c r="AO32" s="158">
        <f ca="1">SUM(AL$24:AL32)</f>
        <v>3802.5</v>
      </c>
      <c r="AP32" s="158">
        <f ca="1">IFERROR(SUM(AM$24:AM32),AP31)</f>
        <v>1715</v>
      </c>
    </row>
    <row r="33" spans="1:42" x14ac:dyDescent="0.25">
      <c r="A33" s="154"/>
      <c r="B33" s="142"/>
      <c r="J33" s="140"/>
      <c r="L33" s="154"/>
      <c r="V33" s="140"/>
      <c r="W33" s="154"/>
      <c r="X33" s="154"/>
      <c r="Y33" s="156">
        <f>MATCH(EDATE($AJ33,-12),Actuals!$7:$7,0)</f>
        <v>20</v>
      </c>
      <c r="Z33" s="156">
        <f>MATCH(EDATE($AJ33,0),Actuals!$7:$7,0)</f>
        <v>32</v>
      </c>
      <c r="AB33" s="156">
        <f>MATCH($AJ33,'Business Plan'!$7:$7,0)</f>
        <v>20</v>
      </c>
      <c r="AC33" s="154"/>
      <c r="AI33" s="154"/>
      <c r="AJ33" s="155">
        <f>+Cover!$H$20</f>
        <v>45566</v>
      </c>
      <c r="AK33" s="158" cm="1">
        <f t="array" aca="1" ref="AK33" ca="1">INDIRECT("Actuals!R"&amp;$X$24&amp;"C"&amp;$Y33,FALSE)</f>
        <v>415</v>
      </c>
      <c r="AL33" s="158" cm="1">
        <f t="array" aca="1" ref="AL33" ca="1">INDIRECT("'Business Plan'!R"&amp;$AA$24&amp;"C"&amp;$AB33,FALSE)</f>
        <v>502.5</v>
      </c>
      <c r="AM33" s="158" t="e" cm="1">
        <f t="array" aca="1" ref="AM33" ca="1">IF(AJ33&lt;=currentMonth,INDIRECT("Actuals!R"&amp;$X$24&amp;"C"&amp;$Z33,FALSE),NA())</f>
        <v>#N/A</v>
      </c>
      <c r="AN33" s="158">
        <f ca="1">SUM(AK$24:AK33)</f>
        <v>2275</v>
      </c>
      <c r="AO33" s="158">
        <f ca="1">SUM(AL$24:AL33)</f>
        <v>4305</v>
      </c>
      <c r="AP33" s="158">
        <f ca="1">IFERROR(SUM(AM$24:AM33),AP32)</f>
        <v>1715</v>
      </c>
    </row>
    <row r="34" spans="1:42" x14ac:dyDescent="0.25">
      <c r="A34" s="154"/>
      <c r="B34" s="142"/>
      <c r="J34" s="140"/>
      <c r="L34" s="154"/>
      <c r="V34" s="140"/>
      <c r="W34" s="154"/>
      <c r="X34" s="154"/>
      <c r="Y34" s="156">
        <f>MATCH(EDATE($AJ34,-12),Actuals!$7:$7,0)</f>
        <v>21</v>
      </c>
      <c r="Z34" s="156">
        <f>MATCH(EDATE($AJ34,0),Actuals!$7:$7,0)</f>
        <v>33</v>
      </c>
      <c r="AB34" s="156">
        <f>MATCH($AJ34,'Business Plan'!$7:$7,0)</f>
        <v>21</v>
      </c>
      <c r="AC34" s="154"/>
      <c r="AI34" s="154"/>
      <c r="AJ34" s="155">
        <f>+Cover!$H$21</f>
        <v>45597</v>
      </c>
      <c r="AK34" s="158" cm="1">
        <f t="array" aca="1" ref="AK34" ca="1">INDIRECT("Actuals!R"&amp;$X$24&amp;"C"&amp;$Y34,FALSE)</f>
        <v>735</v>
      </c>
      <c r="AL34" s="158" cm="1">
        <f t="array" aca="1" ref="AL34" ca="1">INDIRECT("'Business Plan'!R"&amp;$AA$24&amp;"C"&amp;$AB34,FALSE)</f>
        <v>760</v>
      </c>
      <c r="AM34" s="158" t="e" cm="1">
        <f t="array" aca="1" ref="AM34" ca="1">IF(AJ34&lt;=currentMonth,INDIRECT("Actuals!R"&amp;$X$24&amp;"C"&amp;$Z34,FALSE),NA())</f>
        <v>#N/A</v>
      </c>
      <c r="AN34" s="158">
        <f ca="1">SUM(AK$24:AK34)</f>
        <v>3010</v>
      </c>
      <c r="AO34" s="158">
        <f ca="1">SUM(AL$24:AL34)</f>
        <v>5065</v>
      </c>
      <c r="AP34" s="158">
        <f ca="1">IFERROR(SUM(AM$24:AM34),AP33)</f>
        <v>1715</v>
      </c>
    </row>
    <row r="35" spans="1:42" x14ac:dyDescent="0.25">
      <c r="A35" s="154"/>
      <c r="B35" s="142"/>
      <c r="J35" s="140"/>
      <c r="L35" s="154"/>
      <c r="V35" s="140"/>
      <c r="W35" s="154"/>
      <c r="X35" s="154"/>
      <c r="Y35" s="156">
        <f>MATCH(EDATE($AJ35,-12),Actuals!$7:$7,0)</f>
        <v>22</v>
      </c>
      <c r="Z35" s="156">
        <f>MATCH(EDATE($AJ35,0),Actuals!$7:$7,0)</f>
        <v>34</v>
      </c>
      <c r="AB35" s="156">
        <f>MATCH($AJ35,'Business Plan'!$7:$7,0)</f>
        <v>22</v>
      </c>
      <c r="AC35" s="154"/>
      <c r="AI35" s="154"/>
      <c r="AJ35" s="155">
        <f>+Cover!$H$22</f>
        <v>45627</v>
      </c>
      <c r="AK35" s="158" cm="1">
        <f t="array" aca="1" ref="AK35" ca="1">INDIRECT("Actuals!R"&amp;$X$24&amp;"C"&amp;$Y35,FALSE)</f>
        <v>475</v>
      </c>
      <c r="AL35" s="158" cm="1">
        <f t="array" aca="1" ref="AL35" ca="1">INDIRECT("'Business Plan'!R"&amp;$AA$24&amp;"C"&amp;$AB35,FALSE)</f>
        <v>672.5</v>
      </c>
      <c r="AM35" s="158" t="e" cm="1">
        <f t="array" aca="1" ref="AM35" ca="1">IF(AJ35&lt;=currentMonth,INDIRECT("Actuals!R"&amp;$X$24&amp;"C"&amp;$Z35,FALSE),NA())</f>
        <v>#N/A</v>
      </c>
      <c r="AN35" s="158">
        <f ca="1">SUM(AK$24:AK35)</f>
        <v>3485</v>
      </c>
      <c r="AO35" s="158">
        <f ca="1">SUM(AL$24:AL35)</f>
        <v>5737.5</v>
      </c>
      <c r="AP35" s="158">
        <f ca="1">IFERROR(SUM(AM$24:AM35),AP34)</f>
        <v>1715</v>
      </c>
    </row>
    <row r="36" spans="1:42" x14ac:dyDescent="0.25">
      <c r="A36" s="154"/>
      <c r="L36" s="154"/>
      <c r="W36" s="154"/>
      <c r="X36" s="154"/>
      <c r="Y36" s="154"/>
      <c r="Z36" s="154"/>
      <c r="AB36" s="154"/>
      <c r="AC36" s="154"/>
      <c r="AI36" s="154"/>
    </row>
    <row r="37" spans="1:42" x14ac:dyDescent="0.25">
      <c r="B37" s="3" t="s">
        <v>82</v>
      </c>
      <c r="C37" s="2"/>
      <c r="D37" s="2"/>
      <c r="E37" s="2"/>
      <c r="F37" s="2"/>
      <c r="G37" s="2"/>
      <c r="H37" s="2"/>
      <c r="I37" s="17"/>
      <c r="J37" s="2"/>
      <c r="K37" s="2"/>
      <c r="M37" s="3" t="s">
        <v>83</v>
      </c>
      <c r="N37" s="2"/>
      <c r="O37" s="2"/>
      <c r="P37" s="2"/>
      <c r="Q37" s="2"/>
      <c r="R37" s="2"/>
      <c r="S37" s="2"/>
      <c r="T37" s="2"/>
      <c r="U37" s="2"/>
      <c r="V37" s="2"/>
    </row>
    <row r="38" spans="1:42" x14ac:dyDescent="0.25">
      <c r="A38" s="154"/>
      <c r="B38" s="142"/>
      <c r="J38" s="140"/>
      <c r="L38" s="154"/>
      <c r="V38" s="140"/>
      <c r="W38" s="154"/>
      <c r="X38" s="154"/>
      <c r="Y38" s="154"/>
      <c r="Z38" s="154"/>
      <c r="AB38" s="154"/>
      <c r="AC38" s="154"/>
      <c r="AI38" s="154"/>
    </row>
    <row r="39" spans="1:42" x14ac:dyDescent="0.25">
      <c r="A39" s="154"/>
      <c r="B39" s="142"/>
      <c r="I39"/>
      <c r="L39" s="154"/>
      <c r="W39" s="154"/>
      <c r="Y39" s="154"/>
      <c r="AK39" s="159" t="s">
        <v>19</v>
      </c>
      <c r="AL39" s="159"/>
      <c r="AM39" s="159"/>
      <c r="AN39" s="159" t="s">
        <v>81</v>
      </c>
      <c r="AO39" s="159"/>
      <c r="AP39" s="159"/>
    </row>
    <row r="40" spans="1:42" x14ac:dyDescent="0.25">
      <c r="A40" s="154"/>
      <c r="B40" s="142"/>
      <c r="J40" s="140"/>
      <c r="L40" s="154"/>
      <c r="V40" s="140"/>
      <c r="W40" s="154"/>
      <c r="X40" s="154"/>
      <c r="Y40" s="157" t="s">
        <v>84</v>
      </c>
      <c r="Z40" s="157" t="s">
        <v>85</v>
      </c>
      <c r="AB40" s="157" t="s">
        <v>86</v>
      </c>
      <c r="AC40" s="154"/>
      <c r="AI40" s="154"/>
      <c r="AK40" s="13" t="s">
        <v>4</v>
      </c>
      <c r="AL40" s="13" t="s">
        <v>5</v>
      </c>
      <c r="AM40" s="13" t="s">
        <v>6</v>
      </c>
      <c r="AN40" s="13" t="s">
        <v>4</v>
      </c>
      <c r="AO40" s="13" t="s">
        <v>5</v>
      </c>
      <c r="AP40" s="13" t="s">
        <v>6</v>
      </c>
    </row>
    <row r="41" spans="1:42" x14ac:dyDescent="0.25">
      <c r="A41" s="154"/>
      <c r="B41" s="142"/>
      <c r="J41" s="140"/>
      <c r="L41" s="154"/>
      <c r="V41" s="140"/>
      <c r="W41" s="154"/>
      <c r="X41" s="156">
        <f>ROW(Actuals!$B$44)</f>
        <v>44</v>
      </c>
      <c r="Y41" s="156">
        <f>MATCH(EDATE($AJ41,-12),Actuals!$7:$7,0)</f>
        <v>11</v>
      </c>
      <c r="Z41" s="156">
        <f>MATCH(EDATE($AJ41,0),Actuals!$7:$7,0)</f>
        <v>23</v>
      </c>
      <c r="AA41" s="156">
        <f>ROW('Business Plan'!$B$44)</f>
        <v>44</v>
      </c>
      <c r="AB41" s="156">
        <f>MATCH($AJ41,'Business Plan'!$7:$7,0)</f>
        <v>11</v>
      </c>
      <c r="AC41" s="154"/>
      <c r="AI41" s="154"/>
      <c r="AJ41" s="155">
        <f>+Cover!$H$11</f>
        <v>45292</v>
      </c>
      <c r="AK41" s="158" cm="1">
        <f t="array" aca="1" ref="AK41" ca="1">-INDIRECT("Actuals!R"&amp;$X$41&amp;"C"&amp;$Y41,FALSE)</f>
        <v>52.9</v>
      </c>
      <c r="AL41" s="158" cm="1">
        <f t="array" aca="1" ref="AL41" ca="1">-INDIRECT("'Business Plan'!R"&amp;$AA$41&amp;"C"&amp;$AB41,FALSE)</f>
        <v>67.949999999999989</v>
      </c>
      <c r="AM41" s="158" cm="1">
        <f t="array" aca="1" ref="AM41" ca="1">IF(AJ41&lt;=currentMonth,-INDIRECT("Actuals!R"&amp;$X$41&amp;"C"&amp;$Z41,FALSE),NA())</f>
        <v>66</v>
      </c>
      <c r="AN41" s="158">
        <f ca="1">SUM(AK$41:AK41)</f>
        <v>52.9</v>
      </c>
      <c r="AO41" s="158">
        <f ca="1">SUM(AL$41:AL41)</f>
        <v>67.949999999999989</v>
      </c>
      <c r="AP41" s="158">
        <f ca="1">SUM(AM$41:AM41)</f>
        <v>66</v>
      </c>
    </row>
    <row r="42" spans="1:42" x14ac:dyDescent="0.25">
      <c r="A42" s="154"/>
      <c r="B42" s="142"/>
      <c r="J42" s="140"/>
      <c r="L42" s="154"/>
      <c r="V42" s="140"/>
      <c r="W42" s="154"/>
      <c r="X42" s="154"/>
      <c r="Y42" s="156">
        <f>MATCH(EDATE($AJ42,-12),Actuals!$7:$7,0)</f>
        <v>12</v>
      </c>
      <c r="Z42" s="156">
        <f>MATCH(EDATE($AJ42,0),Actuals!$7:$7,0)</f>
        <v>24</v>
      </c>
      <c r="AB42" s="156">
        <f>MATCH($AJ42,'Business Plan'!$7:$7,0)</f>
        <v>12</v>
      </c>
      <c r="AC42" s="154"/>
      <c r="AI42" s="154"/>
      <c r="AJ42" s="155">
        <f>+Cover!$H$12</f>
        <v>45323</v>
      </c>
      <c r="AK42" s="158" cm="1">
        <f t="array" aca="1" ref="AK42" ca="1">-INDIRECT("Actuals!R"&amp;$X$41&amp;"C"&amp;$Y42,FALSE)</f>
        <v>51.199999999999996</v>
      </c>
      <c r="AL42" s="158" cm="1">
        <f t="array" aca="1" ref="AL42" ca="1">-INDIRECT("'Business Plan'!R"&amp;$AA$41&amp;"C"&amp;$AB42,FALSE)</f>
        <v>74.134999999999991</v>
      </c>
      <c r="AM42" s="158" cm="1">
        <f t="array" aca="1" ref="AM42" ca="1">IF(AJ42&lt;=currentMonth,-INDIRECT("Actuals!R"&amp;$X$41&amp;"C"&amp;$Z42,FALSE),NA())</f>
        <v>73.2</v>
      </c>
      <c r="AN42" s="158">
        <f ca="1">SUM(AK$41:AK42)</f>
        <v>104.1</v>
      </c>
      <c r="AO42" s="158">
        <f ca="1">SUM(AL$41:AL42)</f>
        <v>142.08499999999998</v>
      </c>
      <c r="AP42" s="158">
        <f ca="1">IFERROR(SUM(AM$41:AM42),AP41)</f>
        <v>139.19999999999999</v>
      </c>
    </row>
    <row r="43" spans="1:42" x14ac:dyDescent="0.25">
      <c r="A43" s="154"/>
      <c r="B43" s="142"/>
      <c r="J43" s="140"/>
      <c r="L43" s="154"/>
      <c r="V43" s="140"/>
      <c r="W43" s="154"/>
      <c r="X43" s="154"/>
      <c r="Y43" s="156">
        <f>MATCH(EDATE($AJ43,-12),Actuals!$7:$7,0)</f>
        <v>13</v>
      </c>
      <c r="Z43" s="156">
        <f>MATCH(EDATE($AJ43,0),Actuals!$7:$7,0)</f>
        <v>25</v>
      </c>
      <c r="AB43" s="156">
        <f>MATCH($AJ43,'Business Plan'!$7:$7,0)</f>
        <v>13</v>
      </c>
      <c r="AC43" s="154"/>
      <c r="AI43" s="154"/>
      <c r="AJ43" s="155">
        <f>+Cover!$H$13</f>
        <v>45352</v>
      </c>
      <c r="AK43" s="158" cm="1">
        <f t="array" aca="1" ref="AK43" ca="1">-INDIRECT("Actuals!R"&amp;$X$41&amp;"C"&amp;$Y43,FALSE)</f>
        <v>51.05</v>
      </c>
      <c r="AL43" s="158" cm="1">
        <f t="array" aca="1" ref="AL43" ca="1">-INDIRECT("'Business Plan'!R"&amp;$AA$41&amp;"C"&amp;$AB43,FALSE)</f>
        <v>74.585999999999999</v>
      </c>
      <c r="AM43" s="158" cm="1">
        <f t="array" aca="1" ref="AM43" ca="1">IF(AJ43&lt;=currentMonth,-INDIRECT("Actuals!R"&amp;$X$41&amp;"C"&amp;$Z43,FALSE),NA())</f>
        <v>142.29999999999998</v>
      </c>
      <c r="AN43" s="158">
        <f ca="1">SUM(AK$41:AK43)</f>
        <v>155.14999999999998</v>
      </c>
      <c r="AO43" s="158">
        <f ca="1">SUM(AL$41:AL43)</f>
        <v>216.67099999999999</v>
      </c>
      <c r="AP43" s="158">
        <f ca="1">IFERROR(SUM(AM$41:AM43),AP42)</f>
        <v>281.5</v>
      </c>
    </row>
    <row r="44" spans="1:42" x14ac:dyDescent="0.25">
      <c r="A44" s="154"/>
      <c r="B44" s="142"/>
      <c r="J44" s="140"/>
      <c r="L44" s="154"/>
      <c r="V44" s="140"/>
      <c r="W44" s="154"/>
      <c r="X44" s="154"/>
      <c r="Y44" s="156">
        <f>MATCH(EDATE($AJ44,-12),Actuals!$7:$7,0)</f>
        <v>14</v>
      </c>
      <c r="Z44" s="156">
        <f>MATCH(EDATE($AJ44,0),Actuals!$7:$7,0)</f>
        <v>26</v>
      </c>
      <c r="AB44" s="156">
        <f>MATCH($AJ44,'Business Plan'!$7:$7,0)</f>
        <v>14</v>
      </c>
      <c r="AC44" s="154"/>
      <c r="AI44" s="154"/>
      <c r="AJ44" s="155">
        <f>+Cover!$H$14</f>
        <v>45383</v>
      </c>
      <c r="AK44" s="158" cm="1">
        <f t="array" aca="1" ref="AK44" ca="1">-INDIRECT("Actuals!R"&amp;$X$41&amp;"C"&amp;$Y44,FALSE)</f>
        <v>52.7</v>
      </c>
      <c r="AL44" s="158" cm="1">
        <f t="array" aca="1" ref="AL44" ca="1">-INDIRECT("'Business Plan'!R"&amp;$AA$41&amp;"C"&amp;$AB44,FALSE)</f>
        <v>80.44</v>
      </c>
      <c r="AM44" s="158" cm="1">
        <f t="array" aca="1" ref="AM44" ca="1">IF(AJ44&lt;=currentMonth,-INDIRECT("Actuals!R"&amp;$X$41&amp;"C"&amp;$Z44,FALSE),NA())</f>
        <v>75.600000000000009</v>
      </c>
      <c r="AN44" s="158">
        <f ca="1">SUM(AK$41:AK44)</f>
        <v>207.84999999999997</v>
      </c>
      <c r="AO44" s="158">
        <f ca="1">SUM(AL$41:AL44)</f>
        <v>297.11099999999999</v>
      </c>
      <c r="AP44" s="158">
        <f ca="1">IFERROR(SUM(AM$41:AM44),AP43)</f>
        <v>357.1</v>
      </c>
    </row>
    <row r="45" spans="1:42" x14ac:dyDescent="0.25">
      <c r="A45" s="154"/>
      <c r="B45" s="142"/>
      <c r="J45" s="140"/>
      <c r="L45" s="154"/>
      <c r="V45" s="140"/>
      <c r="W45" s="154"/>
      <c r="X45" s="154"/>
      <c r="Y45" s="156">
        <f>MATCH(EDATE($AJ45,-12),Actuals!$7:$7,0)</f>
        <v>15</v>
      </c>
      <c r="Z45" s="156">
        <f>MATCH(EDATE($AJ45,0),Actuals!$7:$7,0)</f>
        <v>27</v>
      </c>
      <c r="AB45" s="156">
        <f>MATCH($AJ45,'Business Plan'!$7:$7,0)</f>
        <v>15</v>
      </c>
      <c r="AC45" s="154"/>
      <c r="AI45" s="154"/>
      <c r="AJ45" s="155">
        <f>+Cover!$H$15</f>
        <v>45413</v>
      </c>
      <c r="AK45" s="158" cm="1">
        <f t="array" aca="1" ref="AK45" ca="1">-INDIRECT("Actuals!R"&amp;$X$41&amp;"C"&amp;$Y45,FALSE)</f>
        <v>57.5</v>
      </c>
      <c r="AL45" s="158" cm="1">
        <f t="array" aca="1" ref="AL45" ca="1">-INDIRECT("'Business Plan'!R"&amp;$AA$41&amp;"C"&amp;$AB45,FALSE)</f>
        <v>80.931637519872822</v>
      </c>
      <c r="AM45" s="158" t="e" cm="1">
        <f t="array" aca="1" ref="AM45" ca="1">IF(AJ45&lt;=currentMonth,-INDIRECT("Actuals!R"&amp;$X$41&amp;"C"&amp;$Z45,FALSE),NA())</f>
        <v>#N/A</v>
      </c>
      <c r="AN45" s="158">
        <f ca="1">SUM(AK$41:AK45)</f>
        <v>265.34999999999997</v>
      </c>
      <c r="AO45" s="158">
        <f ca="1">SUM(AL$41:AL45)</f>
        <v>378.04263751987281</v>
      </c>
      <c r="AP45" s="158">
        <f ca="1">IFERROR(SUM(AM$41:AM45),AP44)</f>
        <v>357.1</v>
      </c>
    </row>
    <row r="46" spans="1:42" x14ac:dyDescent="0.25">
      <c r="A46" s="154"/>
      <c r="B46" s="142"/>
      <c r="J46" s="140"/>
      <c r="L46" s="154"/>
      <c r="V46" s="140"/>
      <c r="W46" s="154"/>
      <c r="X46" s="154"/>
      <c r="Y46" s="156">
        <f>MATCH(EDATE($AJ46,-12),Actuals!$7:$7,0)</f>
        <v>16</v>
      </c>
      <c r="Z46" s="156">
        <f>MATCH(EDATE($AJ46,0),Actuals!$7:$7,0)</f>
        <v>28</v>
      </c>
      <c r="AB46" s="156">
        <f>MATCH($AJ46,'Business Plan'!$7:$7,0)</f>
        <v>16</v>
      </c>
      <c r="AC46" s="154"/>
      <c r="AI46" s="154"/>
      <c r="AJ46" s="155">
        <f>+Cover!$H$16</f>
        <v>45444</v>
      </c>
      <c r="AK46" s="158" cm="1">
        <f t="array" aca="1" ref="AK46" ca="1">-INDIRECT("Actuals!R"&amp;$X$41&amp;"C"&amp;$Y46,FALSE)</f>
        <v>54.05</v>
      </c>
      <c r="AL46" s="158" cm="1">
        <f t="array" aca="1" ref="AL46" ca="1">-INDIRECT("'Business Plan'!R"&amp;$AA$41&amp;"C"&amp;$AB46,FALSE)</f>
        <v>81.931637519872822</v>
      </c>
      <c r="AM46" s="158" t="e" cm="1">
        <f t="array" aca="1" ref="AM46" ca="1">IF(AJ46&lt;=currentMonth,-INDIRECT("Actuals!R"&amp;$X$41&amp;"C"&amp;$Z46,FALSE),NA())</f>
        <v>#N/A</v>
      </c>
      <c r="AN46" s="158">
        <f ca="1">SUM(AK$41:AK46)</f>
        <v>319.39999999999998</v>
      </c>
      <c r="AO46" s="158">
        <f ca="1">SUM(AL$41:AL46)</f>
        <v>459.97427503974563</v>
      </c>
      <c r="AP46" s="158">
        <f ca="1">IFERROR(SUM(AM$41:AM46),AP45)</f>
        <v>357.1</v>
      </c>
    </row>
    <row r="47" spans="1:42" x14ac:dyDescent="0.25">
      <c r="A47" s="154"/>
      <c r="B47" s="142"/>
      <c r="J47" s="140"/>
      <c r="L47" s="154"/>
      <c r="V47" s="140"/>
      <c r="W47" s="154"/>
      <c r="X47" s="154"/>
      <c r="Y47" s="156">
        <f>MATCH(EDATE($AJ47,-12),Actuals!$7:$7,0)</f>
        <v>17</v>
      </c>
      <c r="Z47" s="156">
        <f>MATCH(EDATE($AJ47,0),Actuals!$7:$7,0)</f>
        <v>29</v>
      </c>
      <c r="AB47" s="156">
        <f>MATCH($AJ47,'Business Plan'!$7:$7,0)</f>
        <v>17</v>
      </c>
      <c r="AC47" s="154"/>
      <c r="AI47" s="154"/>
      <c r="AJ47" s="155">
        <f>+Cover!$H$17</f>
        <v>45474</v>
      </c>
      <c r="AK47" s="158" cm="1">
        <f t="array" aca="1" ref="AK47" ca="1">-INDIRECT("Actuals!R"&amp;$X$41&amp;"C"&amp;$Y47,FALSE)</f>
        <v>57.199999999999996</v>
      </c>
      <c r="AL47" s="158" cm="1">
        <f t="array" aca="1" ref="AL47" ca="1">-INDIRECT("'Business Plan'!R"&amp;$AA$41&amp;"C"&amp;$AB47,FALSE)</f>
        <v>85.559618441971381</v>
      </c>
      <c r="AM47" s="158" t="e" cm="1">
        <f t="array" aca="1" ref="AM47" ca="1">IF(AJ47&lt;=currentMonth,-INDIRECT("Actuals!R"&amp;$X$41&amp;"C"&amp;$Z47,FALSE),NA())</f>
        <v>#N/A</v>
      </c>
      <c r="AN47" s="158">
        <f ca="1">SUM(AK$41:AK47)</f>
        <v>376.59999999999997</v>
      </c>
      <c r="AO47" s="158">
        <f ca="1">SUM(AL$41:AL47)</f>
        <v>545.53389348171697</v>
      </c>
      <c r="AP47" s="158">
        <f ca="1">IFERROR(SUM(AM$41:AM47),AP46)</f>
        <v>357.1</v>
      </c>
    </row>
    <row r="48" spans="1:42" x14ac:dyDescent="0.25">
      <c r="A48" s="154"/>
      <c r="B48" s="142"/>
      <c r="J48" s="140"/>
      <c r="L48" s="154"/>
      <c r="V48" s="140"/>
      <c r="W48" s="154"/>
      <c r="X48" s="154"/>
      <c r="Y48" s="156">
        <f>MATCH(EDATE($AJ48,-12),Actuals!$7:$7,0)</f>
        <v>18</v>
      </c>
      <c r="Z48" s="156">
        <f>MATCH(EDATE($AJ48,0),Actuals!$7:$7,0)</f>
        <v>30</v>
      </c>
      <c r="AB48" s="156">
        <f>MATCH($AJ48,'Business Plan'!$7:$7,0)</f>
        <v>18</v>
      </c>
      <c r="AC48" s="154"/>
      <c r="AI48" s="154"/>
      <c r="AJ48" s="155">
        <f>+Cover!$H$18</f>
        <v>45505</v>
      </c>
      <c r="AK48" s="158" cm="1">
        <f t="array" aca="1" ref="AK48" ca="1">-INDIRECT("Actuals!R"&amp;$X$41&amp;"C"&amp;$Y48,FALSE)</f>
        <v>58.35</v>
      </c>
      <c r="AL48" s="158" cm="1">
        <f t="array" aca="1" ref="AL48" ca="1">-INDIRECT("'Business Plan'!R"&amp;$AA$41&amp;"C"&amp;$AB48,FALSE)</f>
        <v>97.129570747217798</v>
      </c>
      <c r="AM48" s="158" t="e" cm="1">
        <f t="array" aca="1" ref="AM48" ca="1">IF(AJ48&lt;=currentMonth,-INDIRECT("Actuals!R"&amp;$X$41&amp;"C"&amp;$Z48,FALSE),NA())</f>
        <v>#N/A</v>
      </c>
      <c r="AN48" s="158">
        <f ca="1">SUM(AK$41:AK48)</f>
        <v>434.95</v>
      </c>
      <c r="AO48" s="158">
        <f ca="1">SUM(AL$41:AL48)</f>
        <v>642.6634642289348</v>
      </c>
      <c r="AP48" s="158">
        <f ca="1">IFERROR(SUM(AM$41:AM48),AP47)</f>
        <v>357.1</v>
      </c>
    </row>
    <row r="49" spans="1:42" x14ac:dyDescent="0.25">
      <c r="A49" s="154"/>
      <c r="B49" s="142"/>
      <c r="J49" s="140"/>
      <c r="L49" s="154"/>
      <c r="V49" s="140"/>
      <c r="W49" s="154"/>
      <c r="X49" s="154"/>
      <c r="Y49" s="156">
        <f>MATCH(EDATE($AJ49,-12),Actuals!$7:$7,0)</f>
        <v>19</v>
      </c>
      <c r="Z49" s="156">
        <f>MATCH(EDATE($AJ49,0),Actuals!$7:$7,0)</f>
        <v>31</v>
      </c>
      <c r="AB49" s="156">
        <f>MATCH($AJ49,'Business Plan'!$7:$7,0)</f>
        <v>19</v>
      </c>
      <c r="AC49" s="154"/>
      <c r="AI49" s="154"/>
      <c r="AJ49" s="155">
        <f>+Cover!$H$19</f>
        <v>45536</v>
      </c>
      <c r="AK49" s="158" cm="1">
        <f t="array" aca="1" ref="AK49" ca="1">-INDIRECT("Actuals!R"&amp;$X$41&amp;"C"&amp;$Y49,FALSE)</f>
        <v>58.3</v>
      </c>
      <c r="AL49" s="158" cm="1">
        <f t="array" aca="1" ref="AL49" ca="1">-INDIRECT("'Business Plan'!R"&amp;$AA$41&amp;"C"&amp;$AB49,FALSE)</f>
        <v>97.129570747217798</v>
      </c>
      <c r="AM49" s="158" t="e" cm="1">
        <f t="array" aca="1" ref="AM49" ca="1">IF(AJ49&lt;=currentMonth,-INDIRECT("Actuals!R"&amp;$X$41&amp;"C"&amp;$Z49,FALSE),NA())</f>
        <v>#N/A</v>
      </c>
      <c r="AN49" s="158">
        <f ca="1">SUM(AK$41:AK49)</f>
        <v>493.25</v>
      </c>
      <c r="AO49" s="158">
        <f ca="1">SUM(AL$41:AL49)</f>
        <v>739.79303497615263</v>
      </c>
      <c r="AP49" s="158">
        <f ca="1">IFERROR(SUM(AM$41:AM49),AP48)</f>
        <v>357.1</v>
      </c>
    </row>
    <row r="50" spans="1:42" x14ac:dyDescent="0.25">
      <c r="A50" s="154"/>
      <c r="B50" s="142"/>
      <c r="J50" s="140"/>
      <c r="L50" s="154"/>
      <c r="V50" s="140"/>
      <c r="W50" s="154"/>
      <c r="X50" s="154"/>
      <c r="Y50" s="156">
        <f>MATCH(EDATE($AJ50,-12),Actuals!$7:$7,0)</f>
        <v>20</v>
      </c>
      <c r="Z50" s="156">
        <f>MATCH(EDATE($AJ50,0),Actuals!$7:$7,0)</f>
        <v>32</v>
      </c>
      <c r="AB50" s="156">
        <f>MATCH($AJ50,'Business Plan'!$7:$7,0)</f>
        <v>20</v>
      </c>
      <c r="AC50" s="154"/>
      <c r="AI50" s="154"/>
      <c r="AJ50" s="155">
        <f>+Cover!$H$20</f>
        <v>45566</v>
      </c>
      <c r="AK50" s="158" cm="1">
        <f t="array" aca="1" ref="AK50" ca="1">-INDIRECT("Actuals!R"&amp;$X$41&amp;"C"&amp;$Y50,FALSE)</f>
        <v>60.900000000000006</v>
      </c>
      <c r="AL50" s="158" cm="1">
        <f t="array" aca="1" ref="AL50" ca="1">-INDIRECT("'Business Plan'!R"&amp;$AA$41&amp;"C"&amp;$AB50,FALSE)</f>
        <v>98.443561208267084</v>
      </c>
      <c r="AM50" s="158" t="e" cm="1">
        <f t="array" aca="1" ref="AM50" ca="1">IF(AJ50&lt;=currentMonth,-INDIRECT("Actuals!R"&amp;$X$41&amp;"C"&amp;$Z50,FALSE),NA())</f>
        <v>#N/A</v>
      </c>
      <c r="AN50" s="158">
        <f ca="1">SUM(AK$41:AK50)</f>
        <v>554.15</v>
      </c>
      <c r="AO50" s="158">
        <f ca="1">SUM(AL$41:AL50)</f>
        <v>838.23659618441968</v>
      </c>
      <c r="AP50" s="158">
        <f ca="1">IFERROR(SUM(AM$41:AM50),AP49)</f>
        <v>357.1</v>
      </c>
    </row>
    <row r="51" spans="1:42" x14ac:dyDescent="0.25">
      <c r="A51" s="154"/>
      <c r="B51" s="142"/>
      <c r="J51" s="140"/>
      <c r="L51" s="154"/>
      <c r="V51" s="140"/>
      <c r="W51" s="154"/>
      <c r="X51" s="154"/>
      <c r="Y51" s="156">
        <f>MATCH(EDATE($AJ51,-12),Actuals!$7:$7,0)</f>
        <v>21</v>
      </c>
      <c r="Z51" s="156">
        <f>MATCH(EDATE($AJ51,0),Actuals!$7:$7,0)</f>
        <v>33</v>
      </c>
      <c r="AB51" s="156">
        <f>MATCH($AJ51,'Business Plan'!$7:$7,0)</f>
        <v>21</v>
      </c>
      <c r="AC51" s="154"/>
      <c r="AI51" s="154"/>
      <c r="AJ51" s="155">
        <f>+Cover!$H$21</f>
        <v>45597</v>
      </c>
      <c r="AK51" s="158" cm="1">
        <f t="array" aca="1" ref="AK51" ca="1">-INDIRECT("Actuals!R"&amp;$X$41&amp;"C"&amp;$Y51,FALSE)</f>
        <v>60.8</v>
      </c>
      <c r="AL51" s="158" cm="1">
        <f t="array" aca="1" ref="AL51" ca="1">-INDIRECT("'Business Plan'!R"&amp;$AA$41&amp;"C"&amp;$AB51,FALSE)</f>
        <v>98.443561208267084</v>
      </c>
      <c r="AM51" s="158" t="e" cm="1">
        <f t="array" aca="1" ref="AM51" ca="1">IF(AJ51&lt;=currentMonth,-INDIRECT("Actuals!R"&amp;$X$41&amp;"C"&amp;$Z51,FALSE),NA())</f>
        <v>#N/A</v>
      </c>
      <c r="AN51" s="158">
        <f ca="1">SUM(AK$41:AK51)</f>
        <v>614.94999999999993</v>
      </c>
      <c r="AO51" s="158">
        <f ca="1">SUM(AL$41:AL51)</f>
        <v>936.68015739268674</v>
      </c>
      <c r="AP51" s="158">
        <f ca="1">IFERROR(SUM(AM$41:AM51),AP50)</f>
        <v>357.1</v>
      </c>
    </row>
    <row r="52" spans="1:42" x14ac:dyDescent="0.25">
      <c r="A52" s="154"/>
      <c r="L52" s="154"/>
      <c r="W52" s="154"/>
      <c r="X52" s="154"/>
      <c r="Y52" s="156">
        <f>MATCH(EDATE($AJ52,-12),Actuals!$7:$7,0)</f>
        <v>22</v>
      </c>
      <c r="Z52" s="156">
        <f>MATCH(EDATE($AJ52,0),Actuals!$7:$7,0)</f>
        <v>34</v>
      </c>
      <c r="AB52" s="156">
        <f>MATCH($AJ52,'Business Plan'!$7:$7,0)</f>
        <v>22</v>
      </c>
      <c r="AC52" s="154"/>
      <c r="AI52" s="154"/>
      <c r="AJ52" s="155">
        <f>+Cover!$H$22</f>
        <v>45627</v>
      </c>
      <c r="AK52" s="158" cm="1">
        <f t="array" aca="1" ref="AK52" ca="1">-INDIRECT("Actuals!R"&amp;$X$41&amp;"C"&amp;$Y52,FALSE)</f>
        <v>65.599999999999994</v>
      </c>
      <c r="AL52" s="158" cm="1">
        <f t="array" aca="1" ref="AL52" ca="1">-INDIRECT("'Business Plan'!R"&amp;$AA$41&amp;"C"&amp;$AB52,FALSE)</f>
        <v>99.757551669316371</v>
      </c>
      <c r="AM52" s="158" t="e" cm="1">
        <f t="array" aca="1" ref="AM52" ca="1">IF(AJ52&lt;=currentMonth,-INDIRECT("Actuals!R"&amp;$X$41&amp;"C"&amp;$Z52,FALSE),NA())</f>
        <v>#N/A</v>
      </c>
      <c r="AN52" s="158">
        <f ca="1">SUM(AK$41:AK52)</f>
        <v>680.55</v>
      </c>
      <c r="AO52" s="158">
        <f ca="1">SUM(AL$41:AL52)</f>
        <v>1036.437709062003</v>
      </c>
      <c r="AP52" s="158">
        <f ca="1">IFERROR(SUM(AM$41:AM52),AP51)</f>
        <v>357.1</v>
      </c>
    </row>
    <row r="53" spans="1:42" x14ac:dyDescent="0.25">
      <c r="B53" s="3" t="s">
        <v>56</v>
      </c>
      <c r="C53" s="2"/>
      <c r="D53" s="2"/>
      <c r="E53" s="2"/>
      <c r="F53" s="2"/>
      <c r="G53" s="2"/>
      <c r="H53" s="2"/>
      <c r="I53" s="17"/>
      <c r="J53" s="2"/>
      <c r="K53" s="2"/>
      <c r="M53" s="3" t="s">
        <v>46</v>
      </c>
      <c r="N53" s="2"/>
      <c r="O53" s="2"/>
      <c r="P53" s="2"/>
      <c r="Q53" s="2"/>
      <c r="R53" s="2"/>
      <c r="S53" s="2"/>
      <c r="T53" s="2"/>
      <c r="U53" s="2"/>
      <c r="V53" s="2"/>
    </row>
    <row r="54" spans="1:42" x14ac:dyDescent="0.25">
      <c r="A54" s="154"/>
      <c r="L54" s="154"/>
      <c r="W54" s="154"/>
      <c r="Y54" s="154"/>
      <c r="AK54" s="159" t="s">
        <v>56</v>
      </c>
      <c r="AL54" s="159"/>
      <c r="AM54" s="159"/>
      <c r="AN54" s="159" t="s">
        <v>46</v>
      </c>
      <c r="AO54" s="159"/>
      <c r="AP54" s="159"/>
    </row>
    <row r="55" spans="1:42" x14ac:dyDescent="0.25">
      <c r="A55" s="154"/>
      <c r="L55" s="154"/>
      <c r="W55" s="154"/>
      <c r="X55" s="154"/>
      <c r="Y55" s="157" t="s">
        <v>84</v>
      </c>
      <c r="Z55" s="157" t="s">
        <v>85</v>
      </c>
      <c r="AB55" s="157" t="s">
        <v>86</v>
      </c>
      <c r="AC55" s="154"/>
      <c r="AD55" s="154"/>
      <c r="AE55" s="157" t="s">
        <v>84</v>
      </c>
      <c r="AF55" s="157" t="s">
        <v>85</v>
      </c>
      <c r="AH55" s="157" t="s">
        <v>86</v>
      </c>
      <c r="AI55" s="154"/>
      <c r="AK55" s="13" t="s">
        <v>4</v>
      </c>
      <c r="AL55" s="13" t="s">
        <v>5</v>
      </c>
      <c r="AM55" s="13" t="s">
        <v>6</v>
      </c>
      <c r="AN55" s="13" t="s">
        <v>4</v>
      </c>
      <c r="AO55" s="13" t="s">
        <v>5</v>
      </c>
      <c r="AP55" s="13" t="s">
        <v>6</v>
      </c>
    </row>
    <row r="56" spans="1:42" x14ac:dyDescent="0.25">
      <c r="A56" s="154"/>
      <c r="L56" s="154"/>
      <c r="W56" s="154"/>
      <c r="X56" s="156">
        <f>ROW(Actuals!$B$17)</f>
        <v>17</v>
      </c>
      <c r="Y56" s="156">
        <f>MATCH(EDATE($AJ56,-12),Actuals!$7:$7,0)</f>
        <v>11</v>
      </c>
      <c r="Z56" s="156">
        <f>MATCH(EDATE($AJ56,0),Actuals!$7:$7,0)</f>
        <v>23</v>
      </c>
      <c r="AA56" s="156">
        <f>ROW('Business Plan'!$B$17)</f>
        <v>17</v>
      </c>
      <c r="AB56" s="156">
        <f>MATCH($AJ56,'Business Plan'!$7:$7,0)</f>
        <v>11</v>
      </c>
      <c r="AC56" s="154"/>
      <c r="AD56" s="156">
        <f>ROW(Actuals!$B$55)</f>
        <v>55</v>
      </c>
      <c r="AE56" s="156">
        <f>MATCH(EDATE($AJ56,-12),Actuals!$7:$7,0)</f>
        <v>11</v>
      </c>
      <c r="AF56" s="156">
        <f>MATCH(EDATE($AJ56,0),Actuals!$7:$7,0)</f>
        <v>23</v>
      </c>
      <c r="AG56" s="156">
        <f>ROW('Business Plan'!$B$55)</f>
        <v>55</v>
      </c>
      <c r="AH56" s="156">
        <f>MATCH($AJ56,'Business Plan'!$7:$7,0)</f>
        <v>11</v>
      </c>
      <c r="AI56" s="154"/>
      <c r="AJ56" s="155">
        <f>+Cover!$H$11</f>
        <v>45292</v>
      </c>
      <c r="AK56" s="160" cm="1">
        <f t="array" aca="1" ref="AK56" ca="1">INDIRECT("Actuals!R"&amp;$X$56&amp;"C"&amp;$Y56,FALSE)</f>
        <v>0.13559322033898305</v>
      </c>
      <c r="AL56" s="160" cm="1">
        <f t="array" aca="1" ref="AL56" ca="1">INDIRECT("'Business Plan'!R"&amp;$AA$56&amp;"C"&amp;$AB56,FALSE)</f>
        <v>0.13928571428571429</v>
      </c>
      <c r="AM56" s="160" cm="1">
        <f t="array" aca="1" ref="AM56" ca="1">IF($AJ56&lt;=currentMonth,INDIRECT("Actuals!R"&amp;$X$56&amp;"C"&amp;$Z56,FALSE),NA())</f>
        <v>0.11267605633802817</v>
      </c>
      <c r="AN56" s="158" cm="1">
        <f t="array" aca="1" ref="AN56" ca="1">INDIRECT("Actuals!R"&amp;$AD$56&amp;"C"&amp;$AE56,FALSE)</f>
        <v>500</v>
      </c>
      <c r="AO56" s="158" cm="1">
        <f t="array" aca="1" ref="AO56" ca="1">INDIRECT("'Business Plan'!R"&amp;$AG$56&amp;"C"&amp;$AH56,FALSE)</f>
        <v>2659.9277324999998</v>
      </c>
      <c r="AP56" s="158" cm="1">
        <f t="array" aca="1" ref="AP56" ca="1">IF(AJ56&lt;=currentMonth,INDIRECT("Actuals!R"&amp;$AD$56&amp;"C"&amp;$AF56,FALSE),NA())</f>
        <v>2615.9380074999999</v>
      </c>
    </row>
    <row r="57" spans="1:42" x14ac:dyDescent="0.25">
      <c r="A57" s="154"/>
      <c r="L57" s="154"/>
      <c r="W57" s="154"/>
      <c r="X57" s="154"/>
      <c r="Y57" s="156">
        <f>MATCH(EDATE($AJ57,-12),Actuals!$7:$7,0)</f>
        <v>12</v>
      </c>
      <c r="Z57" s="156">
        <f>MATCH(EDATE($AJ57,0),Actuals!$7:$7,0)</f>
        <v>24</v>
      </c>
      <c r="AB57" s="156">
        <f>MATCH($AJ57,'Business Plan'!$7:$7,0)</f>
        <v>12</v>
      </c>
      <c r="AC57" s="154"/>
      <c r="AD57" s="154"/>
      <c r="AE57" s="156">
        <f>MATCH(EDATE($AJ57,-12),Actuals!$7:$7,0)</f>
        <v>12</v>
      </c>
      <c r="AF57" s="156">
        <f>MATCH(EDATE($AJ57,0),Actuals!$7:$7,0)</f>
        <v>24</v>
      </c>
      <c r="AH57" s="156">
        <f>MATCH($AJ57,'Business Plan'!$7:$7,0)</f>
        <v>12</v>
      </c>
      <c r="AI57" s="154"/>
      <c r="AJ57" s="155">
        <f>+Cover!$H$12</f>
        <v>45323</v>
      </c>
      <c r="AK57" s="160" cm="1">
        <f t="array" aca="1" ref="AK57" ca="1">INDIRECT("Actuals!R"&amp;$X$56&amp;"C"&amp;$Y57,FALSE)</f>
        <v>0.125</v>
      </c>
      <c r="AL57" s="160" cm="1">
        <f t="array" aca="1" ref="AL57" ca="1">INDIRECT("'Business Plan'!R"&amp;$AA$56&amp;"C"&amp;$AB57,FALSE)</f>
        <v>0.12587412587412589</v>
      </c>
      <c r="AM57" s="160" cm="1">
        <f t="array" aca="1" ref="AM57" ca="1">IF($AJ57&lt;=currentMonth,INDIRECT("Actuals!R"&amp;$X$56&amp;"C"&amp;$Z57,FALSE),NA())</f>
        <v>0.11042944785276074</v>
      </c>
      <c r="AN57" s="158" cm="1">
        <f t="array" aca="1" ref="AN57" ca="1">INDIRECT("Actuals!R"&amp;$AD$56&amp;"C"&amp;$AE57,FALSE)</f>
        <v>572.15202499999998</v>
      </c>
      <c r="AO57" s="158" cm="1">
        <f t="array" aca="1" ref="AO57" ca="1">INDIRECT("'Business Plan'!R"&amp;$AG$56&amp;"C"&amp;$AH57,FALSE)</f>
        <v>2854.9277324999998</v>
      </c>
      <c r="AP57" s="158" cm="1">
        <f t="array" aca="1" ref="AP57" ca="1">IF($AJ57&lt;=currentMonth,INDIRECT("Actuals!R"&amp;$AD$56&amp;"C"&amp;$AF57,FALSE),NA())</f>
        <v>2866.8786325000001</v>
      </c>
    </row>
    <row r="58" spans="1:42" x14ac:dyDescent="0.25">
      <c r="A58" s="154"/>
      <c r="L58" s="154"/>
      <c r="W58" s="154"/>
      <c r="X58" s="154"/>
      <c r="Y58" s="156">
        <f>MATCH(EDATE($AJ58,-12),Actuals!$7:$7,0)</f>
        <v>13</v>
      </c>
      <c r="Z58" s="156">
        <f>MATCH(EDATE($AJ58,0),Actuals!$7:$7,0)</f>
        <v>25</v>
      </c>
      <c r="AB58" s="156">
        <f>MATCH($AJ58,'Business Plan'!$7:$7,0)</f>
        <v>13</v>
      </c>
      <c r="AC58" s="154"/>
      <c r="AD58" s="154"/>
      <c r="AE58" s="156">
        <f>MATCH(EDATE($AJ58,-12),Actuals!$7:$7,0)</f>
        <v>13</v>
      </c>
      <c r="AF58" s="156">
        <f>MATCH(EDATE($AJ58,0),Actuals!$7:$7,0)</f>
        <v>25</v>
      </c>
      <c r="AH58" s="156">
        <f>MATCH($AJ58,'Business Plan'!$7:$7,0)</f>
        <v>13</v>
      </c>
      <c r="AI58" s="154"/>
      <c r="AJ58" s="155">
        <f>+Cover!$H$13</f>
        <v>45352</v>
      </c>
      <c r="AK58" s="160" cm="1">
        <f t="array" aca="1" ref="AK58" ca="1">INDIRECT("Actuals!R"&amp;$X$56&amp;"C"&amp;$Y58,FALSE)</f>
        <v>0.10638297872340426</v>
      </c>
      <c r="AL58" s="160" cm="1">
        <f t="array" aca="1" ref="AL58" ca="1">INDIRECT("'Business Plan'!R"&amp;$AA$56&amp;"C"&amp;$AB58,FALSE)</f>
        <v>0.11567164179104478</v>
      </c>
      <c r="AM58" s="160" cm="1">
        <f t="array" aca="1" ref="AM58" ca="1">IF($AJ58&lt;=currentMonth,INDIRECT("Actuals!R"&amp;$X$56&amp;"C"&amp;$Z58,FALSE),NA())</f>
        <v>0.11242603550295859</v>
      </c>
      <c r="AN58" s="158" cm="1">
        <f t="array" aca="1" ref="AN58" ca="1">INDIRECT("Actuals!R"&amp;$AD$56&amp;"C"&amp;$AE58,FALSE)</f>
        <v>622.02112499999998</v>
      </c>
      <c r="AO58" s="158" cm="1">
        <f t="array" aca="1" ref="AO58" ca="1">INDIRECT("'Business Plan'!R"&amp;$AG$56&amp;"C"&amp;$AH58,FALSE)</f>
        <v>3024.4277324999998</v>
      </c>
      <c r="AP58" s="158" cm="1">
        <f t="array" aca="1" ref="AP58" ca="1">IF($AJ58&lt;=currentMonth,INDIRECT("Actuals!R"&amp;$AD$56&amp;"C"&amp;$AF58,FALSE),NA())</f>
        <v>3066.5341324999999</v>
      </c>
    </row>
    <row r="59" spans="1:42" x14ac:dyDescent="0.25">
      <c r="A59" s="154"/>
      <c r="L59" s="154"/>
      <c r="W59" s="154"/>
      <c r="X59" s="154"/>
      <c r="Y59" s="156">
        <f>MATCH(EDATE($AJ59,-12),Actuals!$7:$7,0)</f>
        <v>14</v>
      </c>
      <c r="Z59" s="156">
        <f>MATCH(EDATE($AJ59,0),Actuals!$7:$7,0)</f>
        <v>26</v>
      </c>
      <c r="AB59" s="156">
        <f>MATCH($AJ59,'Business Plan'!$7:$7,0)</f>
        <v>14</v>
      </c>
      <c r="AC59" s="154"/>
      <c r="AD59" s="154"/>
      <c r="AE59" s="156">
        <f>MATCH(EDATE($AJ59,-12),Actuals!$7:$7,0)</f>
        <v>14</v>
      </c>
      <c r="AF59" s="156">
        <f>MATCH(EDATE($AJ59,0),Actuals!$7:$7,0)</f>
        <v>26</v>
      </c>
      <c r="AH59" s="156">
        <f>MATCH($AJ59,'Business Plan'!$7:$7,0)</f>
        <v>14</v>
      </c>
      <c r="AI59" s="154"/>
      <c r="AJ59" s="155">
        <f>+Cover!$H$14</f>
        <v>45383</v>
      </c>
      <c r="AK59" s="160" cm="1">
        <f t="array" aca="1" ref="AK59" ca="1">INDIRECT("Actuals!R"&amp;$X$56&amp;"C"&amp;$Y59,FALSE)</f>
        <v>9.0909090909090912E-2</v>
      </c>
      <c r="AL59" s="160" cm="1">
        <f t="array" aca="1" ref="AL59" ca="1">INDIRECT("'Business Plan'!R"&amp;$AA$56&amp;"C"&amp;$AB59,FALSE)</f>
        <v>9.1603053435114504E-2</v>
      </c>
      <c r="AM59" s="160" cm="1">
        <f t="array" aca="1" ref="AM59" ca="1">IF($AJ59&lt;=currentMonth,INDIRECT("Actuals!R"&amp;$X$56&amp;"C"&amp;$Z59,FALSE),NA())</f>
        <v>0.13089005235602094</v>
      </c>
      <c r="AN59" s="158" cm="1">
        <f t="array" aca="1" ref="AN59" ca="1">INDIRECT("Actuals!R"&amp;$AD$56&amp;"C"&amp;$AE59,FALSE)</f>
        <v>665.47337749999997</v>
      </c>
      <c r="AO59" s="158" cm="1">
        <f t="array" aca="1" ref="AO59" ca="1">INDIRECT("'Business Plan'!R"&amp;$AG$56&amp;"C"&amp;$AH59,FALSE)</f>
        <v>3204.9277324999998</v>
      </c>
      <c r="AP59" s="158" cm="1">
        <f t="array" aca="1" ref="AP59" ca="1">IF($AJ59&lt;=currentMonth,INDIRECT("Actuals!R"&amp;$AD$56&amp;"C"&amp;$AF59,FALSE),NA())</f>
        <v>3334.9055699999999</v>
      </c>
    </row>
    <row r="60" spans="1:42" x14ac:dyDescent="0.25">
      <c r="A60" s="154"/>
      <c r="L60" s="154"/>
      <c r="W60" s="154"/>
      <c r="X60" s="154"/>
      <c r="Y60" s="156">
        <f>MATCH(EDATE($AJ60,-12),Actuals!$7:$7,0)</f>
        <v>15</v>
      </c>
      <c r="Z60" s="156">
        <f>MATCH(EDATE($AJ60,0),Actuals!$7:$7,0)</f>
        <v>27</v>
      </c>
      <c r="AB60" s="156">
        <f>MATCH($AJ60,'Business Plan'!$7:$7,0)</f>
        <v>15</v>
      </c>
      <c r="AC60" s="154"/>
      <c r="AD60" s="154"/>
      <c r="AE60" s="156">
        <f>MATCH(EDATE($AJ60,-12),Actuals!$7:$7,0)</f>
        <v>15</v>
      </c>
      <c r="AF60" s="156">
        <f>MATCH(EDATE($AJ60,0),Actuals!$7:$7,0)</f>
        <v>27</v>
      </c>
      <c r="AH60" s="156">
        <f>MATCH($AJ60,'Business Plan'!$7:$7,0)</f>
        <v>15</v>
      </c>
      <c r="AI60" s="154"/>
      <c r="AJ60" s="155">
        <f>+Cover!$H$15</f>
        <v>45413</v>
      </c>
      <c r="AK60" s="160" cm="1">
        <f t="array" aca="1" ref="AK60" ca="1">INDIRECT("Actuals!R"&amp;$X$56&amp;"C"&amp;$Y60,FALSE)</f>
        <v>0.12857142857142856</v>
      </c>
      <c r="AL60" s="160" cm="1">
        <f t="array" aca="1" ref="AL60" ca="1">INDIRECT("'Business Plan'!R"&amp;$AA$56&amp;"C"&amp;$AB60,FALSE)</f>
        <v>0.1178343949044586</v>
      </c>
      <c r="AM60" s="160" t="e" cm="1">
        <f t="array" aca="1" ref="AM60" ca="1">IF($AJ60&lt;=currentMonth,INDIRECT("Actuals!R"&amp;$X$56&amp;"C"&amp;$Z60,FALSE),NA())</f>
        <v>#N/A</v>
      </c>
      <c r="AN60" s="158" cm="1">
        <f t="array" aca="1" ref="AN60" ca="1">INDIRECT("Actuals!R"&amp;$AD$56&amp;"C"&amp;$AE60,FALSE)</f>
        <v>756.44366749999995</v>
      </c>
      <c r="AO60" s="158" cm="1">
        <f t="array" aca="1" ref="AO60" ca="1">INDIRECT("'Business Plan'!R"&amp;$AG$56&amp;"C"&amp;$AH60,FALSE)</f>
        <v>3438.4277324999998</v>
      </c>
      <c r="AP60" s="158" t="e" cm="1">
        <f t="array" aca="1" ref="AP60" ca="1">IF($AJ60&lt;=currentMonth,INDIRECT("Actuals!R"&amp;$AD$56&amp;"C"&amp;$AF60,FALSE),NA())</f>
        <v>#N/A</v>
      </c>
    </row>
    <row r="61" spans="1:42" x14ac:dyDescent="0.25">
      <c r="A61" s="154"/>
      <c r="L61" s="154"/>
      <c r="W61" s="154"/>
      <c r="X61" s="154"/>
      <c r="Y61" s="156">
        <f>MATCH(EDATE($AJ61,-12),Actuals!$7:$7,0)</f>
        <v>16</v>
      </c>
      <c r="Z61" s="156">
        <f>MATCH(EDATE($AJ61,0),Actuals!$7:$7,0)</f>
        <v>28</v>
      </c>
      <c r="AB61" s="156">
        <f>MATCH($AJ61,'Business Plan'!$7:$7,0)</f>
        <v>16</v>
      </c>
      <c r="AC61" s="154"/>
      <c r="AD61" s="154"/>
      <c r="AE61" s="156">
        <f>MATCH(EDATE($AJ61,-12),Actuals!$7:$7,0)</f>
        <v>16</v>
      </c>
      <c r="AF61" s="156">
        <f>MATCH(EDATE($AJ61,0),Actuals!$7:$7,0)</f>
        <v>28</v>
      </c>
      <c r="AH61" s="156">
        <f>MATCH($AJ61,'Business Plan'!$7:$7,0)</f>
        <v>16</v>
      </c>
      <c r="AI61" s="154"/>
      <c r="AJ61" s="155">
        <f>+Cover!$H$16</f>
        <v>45444</v>
      </c>
      <c r="AK61" s="160" cm="1">
        <f t="array" aca="1" ref="AK61" ca="1">INDIRECT("Actuals!R"&amp;$X$56&amp;"C"&amp;$Y61,FALSE)</f>
        <v>0.13698630136986301</v>
      </c>
      <c r="AL61" s="160" cm="1">
        <f t="array" aca="1" ref="AL61" ca="1">INDIRECT("'Business Plan'!R"&amp;$AA$56&amp;"C"&amp;$AB61,FALSE)</f>
        <v>0.12893081761006289</v>
      </c>
      <c r="AM61" s="160" t="e" cm="1">
        <f t="array" aca="1" ref="AM61" ca="1">IF($AJ61&lt;=currentMonth,INDIRECT("Actuals!R"&amp;$X$56&amp;"C"&amp;$Z61,FALSE),NA())</f>
        <v>#N/A</v>
      </c>
      <c r="AN61" s="158" cm="1">
        <f t="array" aca="1" ref="AN61" ca="1">INDIRECT("Actuals!R"&amp;$AD$56&amp;"C"&amp;$AE61,FALSE)</f>
        <v>846.29130750000002</v>
      </c>
      <c r="AO61" s="158" cm="1">
        <f t="array" aca="1" ref="AO61" ca="1">INDIRECT("'Business Plan'!R"&amp;$AG$56&amp;"C"&amp;$AH61,FALSE)</f>
        <v>3605.9277324999998</v>
      </c>
      <c r="AP61" s="158" t="e" cm="1">
        <f t="array" aca="1" ref="AP61" ca="1">IF($AJ61&lt;=currentMonth,INDIRECT("Actuals!R"&amp;$AD$56&amp;"C"&amp;$AF61,FALSE),NA())</f>
        <v>#N/A</v>
      </c>
    </row>
    <row r="62" spans="1:42" x14ac:dyDescent="0.25">
      <c r="A62" s="154"/>
      <c r="L62" s="154"/>
      <c r="W62" s="154"/>
      <c r="X62" s="154"/>
      <c r="Y62" s="156">
        <f>MATCH(EDATE($AJ62,-12),Actuals!$7:$7,0)</f>
        <v>17</v>
      </c>
      <c r="Z62" s="156">
        <f>MATCH(EDATE($AJ62,0),Actuals!$7:$7,0)</f>
        <v>29</v>
      </c>
      <c r="AB62" s="156">
        <f>MATCH($AJ62,'Business Plan'!$7:$7,0)</f>
        <v>17</v>
      </c>
      <c r="AC62" s="154"/>
      <c r="AD62" s="154"/>
      <c r="AE62" s="156">
        <f>MATCH(EDATE($AJ62,-12),Actuals!$7:$7,0)</f>
        <v>17</v>
      </c>
      <c r="AF62" s="156">
        <f>MATCH(EDATE($AJ62,0),Actuals!$7:$7,0)</f>
        <v>29</v>
      </c>
      <c r="AH62" s="156">
        <f>MATCH($AJ62,'Business Plan'!$7:$7,0)</f>
        <v>17</v>
      </c>
      <c r="AI62" s="154"/>
      <c r="AJ62" s="155">
        <f>+Cover!$H$17</f>
        <v>45474</v>
      </c>
      <c r="AK62" s="160" cm="1">
        <f t="array" aca="1" ref="AK62" ca="1">INDIRECT("Actuals!R"&amp;$X$56&amp;"C"&amp;$Y62,FALSE)</f>
        <v>0.1</v>
      </c>
      <c r="AL62" s="160" cm="1">
        <f t="array" aca="1" ref="AL62" ca="1">INDIRECT("'Business Plan'!R"&amp;$AA$56&amp;"C"&amp;$AB62,FALSE)</f>
        <v>9.4086021505376344E-2</v>
      </c>
      <c r="AM62" s="160" t="e" cm="1">
        <f t="array" aca="1" ref="AM62" ca="1">IF($AJ62&lt;=currentMonth,INDIRECT("Actuals!R"&amp;$X$56&amp;"C"&amp;$Z62,FALSE),NA())</f>
        <v>#N/A</v>
      </c>
      <c r="AN62" s="158" cm="1">
        <f t="array" aca="1" ref="AN62" ca="1">INDIRECT("Actuals!R"&amp;$AD$56&amp;"C"&amp;$AE62,FALSE)</f>
        <v>1011.44712</v>
      </c>
      <c r="AO62" s="158" cm="1">
        <f t="array" aca="1" ref="AO62" ca="1">INDIRECT("'Business Plan'!R"&amp;$AG$56&amp;"C"&amp;$AH62,FALSE)</f>
        <v>3920.9277324999998</v>
      </c>
      <c r="AP62" s="158" t="e" cm="1">
        <f t="array" aca="1" ref="AP62" ca="1">IF($AJ62&lt;=currentMonth,INDIRECT("Actuals!R"&amp;$AD$56&amp;"C"&amp;$AF62,FALSE),NA())</f>
        <v>#N/A</v>
      </c>
    </row>
    <row r="63" spans="1:42" x14ac:dyDescent="0.25">
      <c r="A63" s="154"/>
      <c r="L63" s="154"/>
      <c r="W63" s="154"/>
      <c r="X63" s="154"/>
      <c r="Y63" s="156">
        <f>MATCH(EDATE($AJ63,-12),Actuals!$7:$7,0)</f>
        <v>18</v>
      </c>
      <c r="Z63" s="156">
        <f>MATCH(EDATE($AJ63,0),Actuals!$7:$7,0)</f>
        <v>30</v>
      </c>
      <c r="AB63" s="156">
        <f>MATCH($AJ63,'Business Plan'!$7:$7,0)</f>
        <v>18</v>
      </c>
      <c r="AC63" s="154"/>
      <c r="AD63" s="154"/>
      <c r="AE63" s="156">
        <f>MATCH(EDATE($AJ63,-12),Actuals!$7:$7,0)</f>
        <v>18</v>
      </c>
      <c r="AF63" s="156">
        <f>MATCH(EDATE($AJ63,0),Actuals!$7:$7,0)</f>
        <v>30</v>
      </c>
      <c r="AH63" s="156">
        <f>MATCH($AJ63,'Business Plan'!$7:$7,0)</f>
        <v>18</v>
      </c>
      <c r="AI63" s="154"/>
      <c r="AJ63" s="155">
        <f>+Cover!$H$18</f>
        <v>45505</v>
      </c>
      <c r="AK63" s="160" cm="1">
        <f t="array" aca="1" ref="AK63" ca="1">INDIRECT("Actuals!R"&amp;$X$56&amp;"C"&amp;$Y63,FALSE)</f>
        <v>0.12871287128712872</v>
      </c>
      <c r="AL63" s="160" cm="1">
        <f t="array" aca="1" ref="AL63" ca="1">INDIRECT("'Business Plan'!R"&amp;$AA$56&amp;"C"&amp;$AB63,FALSE)</f>
        <v>0.1132596685082873</v>
      </c>
      <c r="AM63" s="160" t="e" cm="1">
        <f t="array" aca="1" ref="AM63" ca="1">IF($AJ63&lt;=currentMonth,INDIRECT("Actuals!R"&amp;$X$56&amp;"C"&amp;$Z63,FALSE),NA())</f>
        <v>#N/A</v>
      </c>
      <c r="AN63" s="158" cm="1">
        <f t="array" aca="1" ref="AN63" ca="1">INDIRECT("Actuals!R"&amp;$AD$56&amp;"C"&amp;$AE63,FALSE)</f>
        <v>1155.043995</v>
      </c>
      <c r="AO63" s="158" cm="1">
        <f t="array" aca="1" ref="AO63" ca="1">INDIRECT("'Business Plan'!R"&amp;$AG$56&amp;"C"&amp;$AH63,FALSE)</f>
        <v>4144.9277325000003</v>
      </c>
      <c r="AP63" s="158" t="e" cm="1">
        <f t="array" aca="1" ref="AP63" ca="1">IF($AJ63&lt;=currentMonth,INDIRECT("Actuals!R"&amp;$AD$56&amp;"C"&amp;$AF63,FALSE),NA())</f>
        <v>#N/A</v>
      </c>
    </row>
    <row r="64" spans="1:42" x14ac:dyDescent="0.25">
      <c r="A64" s="154"/>
      <c r="L64" s="154"/>
      <c r="W64" s="154"/>
      <c r="X64" s="154"/>
      <c r="Y64" s="156">
        <f>MATCH(EDATE($AJ64,-12),Actuals!$7:$7,0)</f>
        <v>19</v>
      </c>
      <c r="Z64" s="156">
        <f>MATCH(EDATE($AJ64,0),Actuals!$7:$7,0)</f>
        <v>31</v>
      </c>
      <c r="AB64" s="156">
        <f>MATCH($AJ64,'Business Plan'!$7:$7,0)</f>
        <v>19</v>
      </c>
      <c r="AC64" s="154"/>
      <c r="AD64" s="154"/>
      <c r="AE64" s="156">
        <f>MATCH(EDATE($AJ64,-12),Actuals!$7:$7,0)</f>
        <v>19</v>
      </c>
      <c r="AF64" s="156">
        <f>MATCH(EDATE($AJ64,0),Actuals!$7:$7,0)</f>
        <v>31</v>
      </c>
      <c r="AH64" s="156">
        <f>MATCH($AJ64,'Business Plan'!$7:$7,0)</f>
        <v>19</v>
      </c>
      <c r="AI64" s="154"/>
      <c r="AJ64" s="155">
        <f>+Cover!$H$19</f>
        <v>45536</v>
      </c>
      <c r="AK64" s="160" cm="1">
        <f t="array" aca="1" ref="AK64" ca="1">INDIRECT("Actuals!R"&amp;$X$56&amp;"C"&amp;$Y64,FALSE)</f>
        <v>0.1069182389937107</v>
      </c>
      <c r="AL64" s="160" cm="1">
        <f t="array" aca="1" ref="AL64" ca="1">INDIRECT("'Business Plan'!R"&amp;$AA$56&amp;"C"&amp;$AB64,FALSE)</f>
        <v>9.0277777777777776E-2</v>
      </c>
      <c r="AM64" s="160" t="e" cm="1">
        <f t="array" aca="1" ref="AM64" ca="1">IF($AJ64&lt;=currentMonth,INDIRECT("Actuals!R"&amp;$X$56&amp;"C"&amp;$Z64,FALSE),NA())</f>
        <v>#N/A</v>
      </c>
      <c r="AN64" s="158" cm="1">
        <f t="array" aca="1" ref="AN64" ca="1">INDIRECT("Actuals!R"&amp;$AD$56&amp;"C"&amp;$AE64,FALSE)</f>
        <v>1419.4557949999999</v>
      </c>
      <c r="AO64" s="158" cm="1">
        <f t="array" aca="1" ref="AO64" ca="1">INDIRECT("'Business Plan'!R"&amp;$AG$56&amp;"C"&amp;$AH64,FALSE)</f>
        <v>4530.9277325000003</v>
      </c>
      <c r="AP64" s="158" t="e" cm="1">
        <f t="array" aca="1" ref="AP64" ca="1">IF($AJ64&lt;=currentMonth,INDIRECT("Actuals!R"&amp;$AD$56&amp;"C"&amp;$AF64,FALSE),NA())</f>
        <v>#N/A</v>
      </c>
    </row>
    <row r="65" spans="1:42" x14ac:dyDescent="0.25">
      <c r="A65" s="154"/>
      <c r="L65" s="154"/>
      <c r="W65" s="154"/>
      <c r="X65" s="154"/>
      <c r="Y65" s="156">
        <f>MATCH(EDATE($AJ65,-12),Actuals!$7:$7,0)</f>
        <v>20</v>
      </c>
      <c r="Z65" s="156">
        <f>MATCH(EDATE($AJ65,0),Actuals!$7:$7,0)</f>
        <v>32</v>
      </c>
      <c r="AB65" s="156">
        <f>MATCH($AJ65,'Business Plan'!$7:$7,0)</f>
        <v>20</v>
      </c>
      <c r="AC65" s="154"/>
      <c r="AD65" s="154"/>
      <c r="AE65" s="156">
        <f>MATCH(EDATE($AJ65,-12),Actuals!$7:$7,0)</f>
        <v>20</v>
      </c>
      <c r="AF65" s="156">
        <f>MATCH(EDATE($AJ65,0),Actuals!$7:$7,0)</f>
        <v>32</v>
      </c>
      <c r="AH65" s="156">
        <f>MATCH($AJ65,'Business Plan'!$7:$7,0)</f>
        <v>20</v>
      </c>
      <c r="AI65" s="154"/>
      <c r="AJ65" s="155">
        <f>+Cover!$H$20</f>
        <v>45566</v>
      </c>
      <c r="AK65" s="160" cm="1">
        <f t="array" aca="1" ref="AK65" ca="1">INDIRECT("Actuals!R"&amp;$X$56&amp;"C"&amp;$Y65,FALSE)</f>
        <v>0.10897435897435898</v>
      </c>
      <c r="AL65" s="160" cm="1">
        <f t="array" aca="1" ref="AL65" ca="1">INDIRECT("'Business Plan'!R"&amp;$AA$56&amp;"C"&amp;$AB65,FALSE)</f>
        <v>0.1152073732718894</v>
      </c>
      <c r="AM65" s="160" t="e" cm="1">
        <f t="array" aca="1" ref="AM65" ca="1">IF($AJ65&lt;=currentMonth,INDIRECT("Actuals!R"&amp;$X$56&amp;"C"&amp;$Z65,FALSE),NA())</f>
        <v>#N/A</v>
      </c>
      <c r="AN65" s="158" cm="1">
        <f t="array" aca="1" ref="AN65" ca="1">INDIRECT("Actuals!R"&amp;$AD$56&amp;"C"&amp;$AE65,FALSE)</f>
        <v>1697.5690824999999</v>
      </c>
      <c r="AO65" s="158" cm="1">
        <f t="array" aca="1" ref="AO65" ca="1">INDIRECT("'Business Plan'!R"&amp;$AG$56&amp;"C"&amp;$AH65,FALSE)</f>
        <v>4799.9277325000003</v>
      </c>
      <c r="AP65" s="158" t="e" cm="1">
        <f t="array" aca="1" ref="AP65" ca="1">IF($AJ65&lt;=currentMonth,INDIRECT("Actuals!R"&amp;$AD$56&amp;"C"&amp;$AF65,FALSE),NA())</f>
        <v>#N/A</v>
      </c>
    </row>
    <row r="66" spans="1:42" x14ac:dyDescent="0.25">
      <c r="A66" s="154"/>
      <c r="L66" s="154"/>
      <c r="W66" s="154"/>
      <c r="X66" s="154"/>
      <c r="Y66" s="156">
        <f>MATCH(EDATE($AJ66,-12),Actuals!$7:$7,0)</f>
        <v>21</v>
      </c>
      <c r="Z66" s="156">
        <f>MATCH(EDATE($AJ66,0),Actuals!$7:$7,0)</f>
        <v>33</v>
      </c>
      <c r="AB66" s="156">
        <f>MATCH($AJ66,'Business Plan'!$7:$7,0)</f>
        <v>21</v>
      </c>
      <c r="AC66" s="154"/>
      <c r="AD66" s="154"/>
      <c r="AE66" s="156">
        <f>MATCH(EDATE($AJ66,-12),Actuals!$7:$7,0)</f>
        <v>21</v>
      </c>
      <c r="AF66" s="156">
        <f>MATCH(EDATE($AJ66,0),Actuals!$7:$7,0)</f>
        <v>33</v>
      </c>
      <c r="AH66" s="156">
        <f>MATCH($AJ66,'Business Plan'!$7:$7,0)</f>
        <v>21</v>
      </c>
      <c r="AI66" s="154"/>
      <c r="AJ66" s="155">
        <f>+Cover!$H$21</f>
        <v>45597</v>
      </c>
      <c r="AK66" s="160" cm="1">
        <f t="array" aca="1" ref="AK66" ca="1">INDIRECT("Actuals!R"&amp;$X$56&amp;"C"&amp;$Y66,FALSE)</f>
        <v>0.13829787234042554</v>
      </c>
      <c r="AL66" s="160" cm="1">
        <f t="array" aca="1" ref="AL66" ca="1">INDIRECT("'Business Plan'!R"&amp;$AA$56&amp;"C"&amp;$AB66,FALSE)</f>
        <v>0.15836298932384341</v>
      </c>
      <c r="AM66" s="160" t="e" cm="1">
        <f t="array" aca="1" ref="AM66" ca="1">IF($AJ66&lt;=currentMonth,INDIRECT("Actuals!R"&amp;$X$56&amp;"C"&amp;$Z66,FALSE),NA())</f>
        <v>#N/A</v>
      </c>
      <c r="AN66" s="158" cm="1">
        <f t="array" aca="1" ref="AN66" ca="1">INDIRECT("Actuals!R"&amp;$AD$56&amp;"C"&amp;$AE66,FALSE)</f>
        <v>2162.1187074999998</v>
      </c>
      <c r="AO66" s="158" cm="1">
        <f t="array" aca="1" ref="AO66" ca="1">INDIRECT("'Business Plan'!R"&amp;$AG$56&amp;"C"&amp;$AH66,FALSE)</f>
        <v>5237.4277325000003</v>
      </c>
      <c r="AP66" s="158" t="e" cm="1">
        <f t="array" aca="1" ref="AP66" ca="1">IF($AJ66&lt;=currentMonth,INDIRECT("Actuals!R"&amp;$AD$56&amp;"C"&amp;$AF66,FALSE),NA())</f>
        <v>#N/A</v>
      </c>
    </row>
    <row r="67" spans="1:42" x14ac:dyDescent="0.25">
      <c r="A67" s="154"/>
      <c r="L67" s="154"/>
      <c r="W67" s="154"/>
      <c r="X67" s="154"/>
      <c r="Y67" s="156">
        <f>MATCH(EDATE($AJ67,-12),Actuals!$7:$7,0)</f>
        <v>22</v>
      </c>
      <c r="Z67" s="156">
        <f>MATCH(EDATE($AJ67,0),Actuals!$7:$7,0)</f>
        <v>34</v>
      </c>
      <c r="AB67" s="156">
        <f>MATCH($AJ67,'Business Plan'!$7:$7,0)</f>
        <v>22</v>
      </c>
      <c r="AC67" s="154"/>
      <c r="AD67" s="154"/>
      <c r="AE67" s="156">
        <f>MATCH(EDATE($AJ67,-12),Actuals!$7:$7,0)</f>
        <v>22</v>
      </c>
      <c r="AF67" s="156">
        <f>MATCH(EDATE($AJ67,0),Actuals!$7:$7,0)</f>
        <v>34</v>
      </c>
      <c r="AH67" s="156">
        <f>MATCH($AJ67,'Business Plan'!$7:$7,0)</f>
        <v>22</v>
      </c>
      <c r="AI67" s="154"/>
      <c r="AJ67" s="155">
        <f>+Cover!$H$22</f>
        <v>45627</v>
      </c>
      <c r="AK67" s="160" cm="1">
        <f t="array" aca="1" ref="AK67" ca="1">INDIRECT("Actuals!R"&amp;$X$56&amp;"C"&amp;$Y67,FALSE)</f>
        <v>0.14207650273224043</v>
      </c>
      <c r="AL67" s="160" cm="1">
        <f t="array" aca="1" ref="AL67" ca="1">INDIRECT("'Business Plan'!R"&amp;$AA$56&amp;"C"&amp;$AB67,FALSE)</f>
        <v>0.12698412698412698</v>
      </c>
      <c r="AM67" s="160" t="e" cm="1">
        <f t="array" aca="1" ref="AM67" ca="1">IF($AJ67&lt;=currentMonth,INDIRECT("Actuals!R"&amp;$X$56&amp;"C"&amp;$Z67,FALSE),NA())</f>
        <v>#N/A</v>
      </c>
      <c r="AN67" s="158" cm="1">
        <f t="array" aca="1" ref="AN67" ca="1">INDIRECT("Actuals!R"&amp;$AD$56&amp;"C"&amp;$AE67,FALSE)</f>
        <v>2446.9277324999998</v>
      </c>
      <c r="AO67" s="158" cm="1">
        <f t="array" aca="1" ref="AO67" ca="1">INDIRECT("'Business Plan'!R"&amp;$AG$56&amp;"C"&amp;$AH67,FALSE)</f>
        <v>5655.9277325000003</v>
      </c>
      <c r="AP67" s="158" t="e" cm="1">
        <f t="array" aca="1" ref="AP67" ca="1">IF($AJ67&lt;=currentMonth,INDIRECT("Actuals!R"&amp;$AD$56&amp;"C"&amp;$AF67,FALSE),NA())</f>
        <v>#N/A</v>
      </c>
    </row>
    <row r="68" spans="1:42" x14ac:dyDescent="0.25">
      <c r="A68" s="154"/>
      <c r="L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</row>
  </sheetData>
  <pageMargins left="0.25" right="0.25" top="0.75" bottom="0.75" header="0.3" footer="0.3"/>
  <pageSetup paperSize="9"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print="0" autoLine="0" autoPict="0">
                <anchor moveWithCells="1">
                  <from>
                    <xdr:col>43</xdr:col>
                    <xdr:colOff>133350</xdr:colOff>
                    <xdr:row>2</xdr:row>
                    <xdr:rowOff>0</xdr:rowOff>
                  </from>
                  <to>
                    <xdr:col>44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7C66-DB68-42DB-9E26-2AC3782C6C48}">
  <sheetPr codeName="Sheet5">
    <tabColor theme="0" tint="-0.499984740745262"/>
    <pageSetUpPr fitToPage="1"/>
  </sheetPr>
  <dimension ref="B2:Y78"/>
  <sheetViews>
    <sheetView showGridLines="0" view="pageBreakPreview" zoomScale="115" zoomScaleNormal="100" zoomScaleSheetLayoutView="115" workbookViewId="0"/>
  </sheetViews>
  <sheetFormatPr defaultColWidth="11.42578125" defaultRowHeight="15" outlineLevelCol="1" x14ac:dyDescent="0.25"/>
  <cols>
    <col min="1" max="1" width="2.85546875" customWidth="1"/>
    <col min="2" max="4" width="2.85546875" hidden="1" customWidth="1" outlineLevel="1"/>
    <col min="5" max="5" width="2.85546875" customWidth="1" collapsed="1"/>
    <col min="6" max="8" width="2.85546875" customWidth="1"/>
    <col min="9" max="10" width="9.42578125" customWidth="1"/>
    <col min="11" max="11" width="8.85546875" customWidth="1"/>
    <col min="12" max="12" width="4.140625" style="13" customWidth="1"/>
    <col min="13" max="13" width="2.85546875" customWidth="1"/>
    <col min="14" max="25" width="11" customWidth="1"/>
  </cols>
  <sheetData>
    <row r="2" spans="5:25" ht="24" x14ac:dyDescent="0.4">
      <c r="E2" s="1" t="s">
        <v>0</v>
      </c>
    </row>
    <row r="3" spans="5:25" x14ac:dyDescent="0.25">
      <c r="E3" t="str">
        <f>companyName&amp;" | "&amp;TEXT(currentMonth,"MMMM YYYY")</f>
        <v>Firma GmbH | April YYYY</v>
      </c>
    </row>
    <row r="5" spans="5:25" hidden="1" x14ac:dyDescent="0.25">
      <c r="E5" s="142" t="s">
        <v>77</v>
      </c>
      <c r="M5" s="140"/>
      <c r="N5">
        <f>MATCH(N$24,Actuals!$7:$7,0)</f>
        <v>15</v>
      </c>
      <c r="O5">
        <f>MATCH(O$24,Actuals!$7:$7,0)</f>
        <v>16</v>
      </c>
      <c r="P5">
        <f>MATCH(P$24,Actuals!$7:$7,0)</f>
        <v>17</v>
      </c>
      <c r="Q5">
        <f>MATCH(Q$24,Actuals!$7:$7,0)</f>
        <v>18</v>
      </c>
      <c r="R5">
        <f>MATCH(R$24,Actuals!$7:$7,0)</f>
        <v>19</v>
      </c>
      <c r="S5">
        <f>MATCH(S$24,Actuals!$7:$7,0)</f>
        <v>20</v>
      </c>
      <c r="T5">
        <f>MATCH(T$24,Actuals!$7:$7,0)</f>
        <v>21</v>
      </c>
      <c r="U5">
        <f>MATCH(U$24,Actuals!$7:$7,0)</f>
        <v>22</v>
      </c>
      <c r="V5">
        <f>MATCH(V$24,Actuals!$7:$7,0)</f>
        <v>23</v>
      </c>
      <c r="W5">
        <f>MATCH(W$24,Actuals!$7:$7,0)</f>
        <v>24</v>
      </c>
      <c r="X5">
        <f>MATCH(X$24,Actuals!$7:$7,0)</f>
        <v>25</v>
      </c>
      <c r="Y5">
        <f>MATCH(Y$24,Actuals!$7:$7,0)</f>
        <v>26</v>
      </c>
    </row>
    <row r="6" spans="5:25" hidden="1" x14ac:dyDescent="0.25">
      <c r="E6" s="142"/>
      <c r="M6" s="140"/>
      <c r="Y6" s="140"/>
    </row>
    <row r="7" spans="5:25" x14ac:dyDescent="0.25">
      <c r="E7" s="3" t="s">
        <v>79</v>
      </c>
      <c r="F7" s="2"/>
      <c r="G7" s="2"/>
      <c r="H7" s="2"/>
      <c r="I7" s="2"/>
      <c r="J7" s="2"/>
      <c r="K7" s="2"/>
      <c r="L7" s="1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5:25" x14ac:dyDescent="0.25">
      <c r="E8" s="142"/>
      <c r="M8" s="140"/>
      <c r="Y8" s="140"/>
    </row>
    <row r="9" spans="5:25" x14ac:dyDescent="0.25">
      <c r="E9" s="142"/>
      <c r="M9" s="140"/>
      <c r="Y9" s="140"/>
    </row>
    <row r="10" spans="5:25" x14ac:dyDescent="0.25">
      <c r="E10" s="142"/>
      <c r="M10" s="140"/>
      <c r="Y10" s="140"/>
    </row>
    <row r="11" spans="5:25" x14ac:dyDescent="0.25">
      <c r="E11" s="142"/>
      <c r="M11" s="140"/>
      <c r="Y11" s="140"/>
    </row>
    <row r="12" spans="5:25" x14ac:dyDescent="0.25">
      <c r="E12" s="142"/>
      <c r="M12" s="140"/>
      <c r="Y12" s="140"/>
    </row>
    <row r="13" spans="5:25" x14ac:dyDescent="0.25">
      <c r="E13" s="142"/>
      <c r="M13" s="140"/>
      <c r="Y13" s="140"/>
    </row>
    <row r="14" spans="5:25" x14ac:dyDescent="0.25">
      <c r="E14" s="142"/>
      <c r="M14" s="140"/>
      <c r="Y14" s="140"/>
    </row>
    <row r="15" spans="5:25" x14ac:dyDescent="0.25">
      <c r="E15" s="142"/>
      <c r="M15" s="140"/>
      <c r="Y15" s="140"/>
    </row>
    <row r="16" spans="5:25" x14ac:dyDescent="0.25">
      <c r="E16" s="142"/>
      <c r="M16" s="140"/>
      <c r="Y16" s="140"/>
    </row>
    <row r="17" spans="2:25" x14ac:dyDescent="0.25">
      <c r="E17" s="142"/>
      <c r="M17" s="140"/>
      <c r="Y17" s="140"/>
    </row>
    <row r="18" spans="2:25" x14ac:dyDescent="0.25">
      <c r="E18" s="142"/>
      <c r="M18" s="140"/>
      <c r="Y18" s="140"/>
    </row>
    <row r="19" spans="2:25" x14ac:dyDescent="0.25">
      <c r="E19" s="142"/>
      <c r="M19" s="140"/>
      <c r="Y19" s="140"/>
    </row>
    <row r="20" spans="2:25" x14ac:dyDescent="0.25">
      <c r="E20" s="142"/>
      <c r="M20" s="140"/>
      <c r="Y20" s="140"/>
    </row>
    <row r="21" spans="2:25" x14ac:dyDescent="0.25">
      <c r="E21" s="142"/>
      <c r="M21" s="140"/>
      <c r="Y21" s="140"/>
    </row>
    <row r="22" spans="2:25" x14ac:dyDescent="0.25">
      <c r="E22" s="3" t="s">
        <v>1</v>
      </c>
      <c r="F22" s="2"/>
      <c r="G22" s="2"/>
      <c r="H22" s="2"/>
      <c r="I22" s="2"/>
      <c r="J22" s="2"/>
      <c r="K22" s="2"/>
      <c r="L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4" spans="2:25" x14ac:dyDescent="0.25">
      <c r="N24" s="44">
        <f t="shared" ref="N24:W24" si="0">EDATE(O24,-1)</f>
        <v>45047</v>
      </c>
      <c r="O24" s="44">
        <f t="shared" si="0"/>
        <v>45078</v>
      </c>
      <c r="P24" s="44">
        <f t="shared" si="0"/>
        <v>45108</v>
      </c>
      <c r="Q24" s="44">
        <f t="shared" si="0"/>
        <v>45139</v>
      </c>
      <c r="R24" s="44">
        <f t="shared" si="0"/>
        <v>45170</v>
      </c>
      <c r="S24" s="44">
        <f t="shared" si="0"/>
        <v>45200</v>
      </c>
      <c r="T24" s="44">
        <f t="shared" si="0"/>
        <v>45231</v>
      </c>
      <c r="U24" s="44">
        <f t="shared" si="0"/>
        <v>45261</v>
      </c>
      <c r="V24" s="44">
        <f t="shared" si="0"/>
        <v>45292</v>
      </c>
      <c r="W24" s="44">
        <f t="shared" si="0"/>
        <v>45323</v>
      </c>
      <c r="X24" s="44">
        <f>EDATE(Y24,-1)</f>
        <v>45352</v>
      </c>
      <c r="Y24" s="44">
        <f>currentMonth</f>
        <v>45383</v>
      </c>
    </row>
    <row r="26" spans="2:25" x14ac:dyDescent="0.25">
      <c r="B26">
        <f>ROW('Business Plan'!B9)</f>
        <v>9</v>
      </c>
      <c r="C26">
        <f>ROW(Actuals!B9)</f>
        <v>9</v>
      </c>
      <c r="E26" s="4" t="s">
        <v>12</v>
      </c>
      <c r="F26" s="5"/>
      <c r="G26" s="5"/>
      <c r="H26" s="5"/>
      <c r="I26" s="5"/>
      <c r="J26" s="5"/>
      <c r="K26" s="5"/>
      <c r="L26" s="18" t="s">
        <v>55</v>
      </c>
      <c r="N26" s="47" cm="1">
        <f t="array" aca="1" ref="N26" ca="1">INDIRECT("Actuals!R"&amp;$C26&amp;"C"&amp;N$5,FALSE)</f>
        <v>5</v>
      </c>
      <c r="O26" s="48" cm="1">
        <f t="array" aca="1" ref="O26" ca="1">INDIRECT("Actuals!R"&amp;$C26&amp;"C"&amp;O$5,FALSE)</f>
        <v>5</v>
      </c>
      <c r="P26" s="48" cm="1">
        <f t="array" aca="1" ref="P26" ca="1">INDIRECT("Actuals!R"&amp;$C26&amp;"C"&amp;P$5,FALSE)</f>
        <v>5</v>
      </c>
      <c r="Q26" s="48" cm="1">
        <f t="array" aca="1" ref="Q26" ca="1">INDIRECT("Actuals!R"&amp;$C26&amp;"C"&amp;Q$5,FALSE)</f>
        <v>5</v>
      </c>
      <c r="R26" s="48" cm="1">
        <f t="array" aca="1" ref="R26" ca="1">INDIRECT("Actuals!R"&amp;$C26&amp;"C"&amp;R$5,FALSE)</f>
        <v>5</v>
      </c>
      <c r="S26" s="48" cm="1">
        <f t="array" aca="1" ref="S26" ca="1">INDIRECT("Actuals!R"&amp;$C26&amp;"C"&amp;S$5,FALSE)</f>
        <v>5</v>
      </c>
      <c r="T26" s="48" cm="1">
        <f t="array" aca="1" ref="T26" ca="1">INDIRECT("Actuals!R"&amp;$C26&amp;"C"&amp;T$5,FALSE)</f>
        <v>5</v>
      </c>
      <c r="U26" s="48" cm="1">
        <f t="array" aca="1" ref="U26" ca="1">INDIRECT("Actuals!R"&amp;$C26&amp;"C"&amp;U$5,FALSE)</f>
        <v>5</v>
      </c>
      <c r="V26" s="48" cm="1">
        <f t="array" aca="1" ref="V26" ca="1">INDIRECT("Actuals!R"&amp;$C26&amp;"C"&amp;V$5,FALSE)</f>
        <v>10</v>
      </c>
      <c r="W26" s="48" cm="1">
        <f t="array" aca="1" ref="W26" ca="1">INDIRECT("Actuals!R"&amp;$C26&amp;"C"&amp;W$5,FALSE)</f>
        <v>10</v>
      </c>
      <c r="X26" s="48" cm="1">
        <f t="array" aca="1" ref="X26" ca="1">INDIRECT("Actuals!R"&amp;$C26&amp;"C"&amp;X$5,FALSE)</f>
        <v>10</v>
      </c>
      <c r="Y26" s="143" cm="1">
        <f t="array" aca="1" ref="Y26" ca="1">INDIRECT("Actuals!R"&amp;$C26&amp;"C"&amp;Y$5,FALSE)</f>
        <v>10</v>
      </c>
    </row>
    <row r="27" spans="2:25" x14ac:dyDescent="0.25">
      <c r="B27">
        <f>ROW('Business Plan'!B10)</f>
        <v>10</v>
      </c>
      <c r="C27">
        <f>ROW(Actuals!B10)</f>
        <v>10</v>
      </c>
      <c r="E27" s="6" t="s">
        <v>13</v>
      </c>
      <c r="L27" s="14" t="s">
        <v>21</v>
      </c>
      <c r="N27" s="162" cm="1">
        <f t="array" aca="1" ref="N27" ca="1">INDIRECT("Actuals!R"&amp;$C27&amp;"C"&amp;N$5,FALSE)</f>
        <v>0.125</v>
      </c>
      <c r="O27" s="163" cm="1">
        <f t="array" aca="1" ref="O27" ca="1">INDIRECT("Actuals!R"&amp;$C27&amp;"C"&amp;O$5,FALSE)</f>
        <v>0.125</v>
      </c>
      <c r="P27" s="163" cm="1">
        <f t="array" aca="1" ref="P27" ca="1">INDIRECT("Actuals!R"&amp;$C27&amp;"C"&amp;P$5,FALSE)</f>
        <v>0.125</v>
      </c>
      <c r="Q27" s="163" cm="1">
        <f t="array" aca="1" ref="Q27" ca="1">INDIRECT("Actuals!R"&amp;$C27&amp;"C"&amp;Q$5,FALSE)</f>
        <v>0.125</v>
      </c>
      <c r="R27" s="163" cm="1">
        <f t="array" aca="1" ref="R27" ca="1">INDIRECT("Actuals!R"&amp;$C27&amp;"C"&amp;R$5,FALSE)</f>
        <v>0.125</v>
      </c>
      <c r="S27" s="163" cm="1">
        <f t="array" aca="1" ref="S27" ca="1">INDIRECT("Actuals!R"&amp;$C27&amp;"C"&amp;S$5,FALSE)</f>
        <v>0.125</v>
      </c>
      <c r="T27" s="163" cm="1">
        <f t="array" aca="1" ref="T27" ca="1">INDIRECT("Actuals!R"&amp;$C27&amp;"C"&amp;T$5,FALSE)</f>
        <v>0.125</v>
      </c>
      <c r="U27" s="163" cm="1">
        <f t="array" aca="1" ref="U27" ca="1">INDIRECT("Actuals!R"&amp;$C27&amp;"C"&amp;U$5,FALSE)</f>
        <v>0.125</v>
      </c>
      <c r="V27" s="163" cm="1">
        <f t="array" aca="1" ref="V27" ca="1">INDIRECT("Actuals!R"&amp;$C27&amp;"C"&amp;V$5,FALSE)</f>
        <v>0.25</v>
      </c>
      <c r="W27" s="163" cm="1">
        <f t="array" aca="1" ref="W27" ca="1">INDIRECT("Actuals!R"&amp;$C27&amp;"C"&amp;W$5,FALSE)</f>
        <v>0.25</v>
      </c>
      <c r="X27" s="163" cm="1">
        <f t="array" aca="1" ref="X27" ca="1">INDIRECT("Actuals!R"&amp;$C27&amp;"C"&amp;X$5,FALSE)</f>
        <v>0.25</v>
      </c>
      <c r="Y27" s="164" cm="1">
        <f t="array" aca="1" ref="Y27" ca="1">INDIRECT("Actuals!R"&amp;$C27&amp;"C"&amp;Y$5,FALSE)</f>
        <v>0.25</v>
      </c>
    </row>
    <row r="28" spans="2:25" x14ac:dyDescent="0.25">
      <c r="B28">
        <f>ROW('Business Plan'!B11)</f>
        <v>11</v>
      </c>
      <c r="C28">
        <f>ROW(Actuals!B11)</f>
        <v>11</v>
      </c>
      <c r="E28" s="7" t="s">
        <v>14</v>
      </c>
      <c r="F28" s="8"/>
      <c r="G28" s="8"/>
      <c r="H28" s="8"/>
      <c r="I28" s="8"/>
      <c r="J28" s="8"/>
      <c r="K28" s="8"/>
      <c r="L28" s="19" t="s">
        <v>54</v>
      </c>
      <c r="N28" s="7" cm="1">
        <f t="array" aca="1" ref="N28" ca="1">INDIRECT("Actuals!R"&amp;$C28&amp;"C"&amp;N$5,FALSE)</f>
        <v>57</v>
      </c>
      <c r="O28" s="8" cm="1">
        <f t="array" aca="1" ref="O28" ca="1">INDIRECT("Actuals!R"&amp;$C28&amp;"C"&amp;O$5,FALSE)</f>
        <v>57</v>
      </c>
      <c r="P28" s="8" cm="1">
        <f t="array" aca="1" ref="P28" ca="1">INDIRECT("Actuals!R"&amp;$C28&amp;"C"&amp;P$5,FALSE)</f>
        <v>57</v>
      </c>
      <c r="Q28" s="8" cm="1">
        <f t="array" aca="1" ref="Q28" ca="1">INDIRECT("Actuals!R"&amp;$C28&amp;"C"&amp;Q$5,FALSE)</f>
        <v>57</v>
      </c>
      <c r="R28" s="8" cm="1">
        <f t="array" aca="1" ref="R28" ca="1">INDIRECT("Actuals!R"&amp;$C28&amp;"C"&amp;R$5,FALSE)</f>
        <v>57</v>
      </c>
      <c r="S28" s="8" cm="1">
        <f t="array" aca="1" ref="S28" ca="1">INDIRECT("Actuals!R"&amp;$C28&amp;"C"&amp;S$5,FALSE)</f>
        <v>57</v>
      </c>
      <c r="T28" s="8" cm="1">
        <f t="array" aca="1" ref="T28" ca="1">INDIRECT("Actuals!R"&amp;$C28&amp;"C"&amp;T$5,FALSE)</f>
        <v>57</v>
      </c>
      <c r="U28" s="8" cm="1">
        <f t="array" aca="1" ref="U28" ca="1">INDIRECT("Actuals!R"&amp;$C28&amp;"C"&amp;U$5,FALSE)</f>
        <v>57</v>
      </c>
      <c r="V28" s="8" cm="1">
        <f t="array" aca="1" ref="V28" ca="1">INDIRECT("Actuals!R"&amp;$C28&amp;"C"&amp;V$5,FALSE)</f>
        <v>114</v>
      </c>
      <c r="W28" s="8" cm="1">
        <f t="array" aca="1" ref="W28" ca="1">INDIRECT("Actuals!R"&amp;$C28&amp;"C"&amp;W$5,FALSE)</f>
        <v>114</v>
      </c>
      <c r="X28" s="8" cm="1">
        <f t="array" aca="1" ref="X28" ca="1">INDIRECT("Actuals!R"&amp;$C28&amp;"C"&amp;X$5,FALSE)</f>
        <v>114</v>
      </c>
      <c r="Y28" s="144" cm="1">
        <f t="array" aca="1" ref="Y28" ca="1">INDIRECT("Actuals!R"&amp;$C28&amp;"C"&amp;Y$5,FALSE)</f>
        <v>114</v>
      </c>
    </row>
    <row r="29" spans="2:25" x14ac:dyDescent="0.25">
      <c r="B29">
        <f>ROW('Business Plan'!B12)</f>
        <v>12</v>
      </c>
      <c r="C29">
        <f>ROW(Actuals!B12)</f>
        <v>12</v>
      </c>
      <c r="E29" s="4" t="s">
        <v>15</v>
      </c>
      <c r="F29" s="5"/>
      <c r="G29" s="5"/>
      <c r="H29" s="5"/>
      <c r="I29" s="5"/>
      <c r="J29" s="5"/>
      <c r="K29" s="5"/>
      <c r="L29" s="18" t="s">
        <v>55</v>
      </c>
      <c r="N29" s="47" cm="1">
        <f t="array" aca="1" ref="N29" ca="1">INDIRECT("Actuals!R"&amp;$C29&amp;"C"&amp;N$5,FALSE)</f>
        <v>5</v>
      </c>
      <c r="O29" s="48" cm="1">
        <f t="array" aca="1" ref="O29" ca="1">INDIRECT("Actuals!R"&amp;$C29&amp;"C"&amp;O$5,FALSE)</f>
        <v>5</v>
      </c>
      <c r="P29" s="48" cm="1">
        <f t="array" aca="1" ref="P29" ca="1">INDIRECT("Actuals!R"&amp;$C29&amp;"C"&amp;P$5,FALSE)</f>
        <v>5</v>
      </c>
      <c r="Q29" s="48" cm="1">
        <f t="array" aca="1" ref="Q29" ca="1">INDIRECT("Actuals!R"&amp;$C29&amp;"C"&amp;Q$5,FALSE)</f>
        <v>5</v>
      </c>
      <c r="R29" s="48" cm="1">
        <f t="array" aca="1" ref="R29" ca="1">INDIRECT("Actuals!R"&amp;$C29&amp;"C"&amp;R$5,FALSE)</f>
        <v>5</v>
      </c>
      <c r="S29" s="48" cm="1">
        <f t="array" aca="1" ref="S29" ca="1">INDIRECT("Actuals!R"&amp;$C29&amp;"C"&amp;S$5,FALSE)</f>
        <v>5</v>
      </c>
      <c r="T29" s="48" cm="1">
        <f t="array" aca="1" ref="T29" ca="1">INDIRECT("Actuals!R"&amp;$C29&amp;"C"&amp;T$5,FALSE)</f>
        <v>5</v>
      </c>
      <c r="U29" s="48" cm="1">
        <f t="array" aca="1" ref="U29" ca="1">INDIRECT("Actuals!R"&amp;$C29&amp;"C"&amp;U$5,FALSE)</f>
        <v>5</v>
      </c>
      <c r="V29" s="48" cm="1">
        <f t="array" aca="1" ref="V29" ca="1">INDIRECT("Actuals!R"&amp;$C29&amp;"C"&amp;V$5,FALSE)</f>
        <v>10</v>
      </c>
      <c r="W29" s="48" cm="1">
        <f t="array" aca="1" ref="W29" ca="1">INDIRECT("Actuals!R"&amp;$C29&amp;"C"&amp;W$5,FALSE)</f>
        <v>10</v>
      </c>
      <c r="X29" s="48" cm="1">
        <f t="array" aca="1" ref="X29" ca="1">INDIRECT("Actuals!R"&amp;$C29&amp;"C"&amp;X$5,FALSE)</f>
        <v>10</v>
      </c>
      <c r="Y29" s="143" cm="1">
        <f t="array" aca="1" ref="Y29" ca="1">INDIRECT("Actuals!R"&amp;$C29&amp;"C"&amp;Y$5,FALSE)</f>
        <v>10</v>
      </c>
    </row>
    <row r="30" spans="2:25" x14ac:dyDescent="0.25">
      <c r="B30">
        <f>ROW('Business Plan'!B13)</f>
        <v>13</v>
      </c>
      <c r="C30">
        <f>ROW(Actuals!B13)</f>
        <v>13</v>
      </c>
      <c r="E30" s="6" t="s">
        <v>16</v>
      </c>
      <c r="L30" s="14" t="s">
        <v>21</v>
      </c>
      <c r="N30" s="162" cm="1">
        <f t="array" aca="1" ref="N30" ca="1">INDIRECT("Actuals!R"&amp;$C30&amp;"C"&amp;N$5,FALSE)</f>
        <v>0.125</v>
      </c>
      <c r="O30" s="163" cm="1">
        <f t="array" aca="1" ref="O30" ca="1">INDIRECT("Actuals!R"&amp;$C30&amp;"C"&amp;O$5,FALSE)</f>
        <v>0.125</v>
      </c>
      <c r="P30" s="163" cm="1">
        <f t="array" aca="1" ref="P30" ca="1">INDIRECT("Actuals!R"&amp;$C30&amp;"C"&amp;P$5,FALSE)</f>
        <v>0.125</v>
      </c>
      <c r="Q30" s="163" cm="1">
        <f t="array" aca="1" ref="Q30" ca="1">INDIRECT("Actuals!R"&amp;$C30&amp;"C"&amp;Q$5,FALSE)</f>
        <v>0.125</v>
      </c>
      <c r="R30" s="163" cm="1">
        <f t="array" aca="1" ref="R30" ca="1">INDIRECT("Actuals!R"&amp;$C30&amp;"C"&amp;R$5,FALSE)</f>
        <v>0.125</v>
      </c>
      <c r="S30" s="163" cm="1">
        <f t="array" aca="1" ref="S30" ca="1">INDIRECT("Actuals!R"&amp;$C30&amp;"C"&amp;S$5,FALSE)</f>
        <v>0.125</v>
      </c>
      <c r="T30" s="163" cm="1">
        <f t="array" aca="1" ref="T30" ca="1">INDIRECT("Actuals!R"&amp;$C30&amp;"C"&amp;T$5,FALSE)</f>
        <v>0.125</v>
      </c>
      <c r="U30" s="163" cm="1">
        <f t="array" aca="1" ref="U30" ca="1">INDIRECT("Actuals!R"&amp;$C30&amp;"C"&amp;U$5,FALSE)</f>
        <v>0.125</v>
      </c>
      <c r="V30" s="163" cm="1">
        <f t="array" aca="1" ref="V30" ca="1">INDIRECT("Actuals!R"&amp;$C30&amp;"C"&amp;V$5,FALSE)</f>
        <v>0.25</v>
      </c>
      <c r="W30" s="163" cm="1">
        <f t="array" aca="1" ref="W30" ca="1">INDIRECT("Actuals!R"&amp;$C30&amp;"C"&amp;W$5,FALSE)</f>
        <v>0.25</v>
      </c>
      <c r="X30" s="163" cm="1">
        <f t="array" aca="1" ref="X30" ca="1">INDIRECT("Actuals!R"&amp;$C30&amp;"C"&amp;X$5,FALSE)</f>
        <v>0.25</v>
      </c>
      <c r="Y30" s="164" cm="1">
        <f t="array" aca="1" ref="Y30" ca="1">INDIRECT("Actuals!R"&amp;$C30&amp;"C"&amp;Y$5,FALSE)</f>
        <v>0.25</v>
      </c>
    </row>
    <row r="31" spans="2:25" x14ac:dyDescent="0.25">
      <c r="B31">
        <f>ROW('Business Plan'!B14)</f>
        <v>14</v>
      </c>
      <c r="C31">
        <f>ROW(Actuals!B14)</f>
        <v>14</v>
      </c>
      <c r="E31" s="7" t="s">
        <v>17</v>
      </c>
      <c r="F31" s="8"/>
      <c r="G31" s="8"/>
      <c r="H31" s="8"/>
      <c r="I31" s="8"/>
      <c r="J31" s="8"/>
      <c r="K31" s="8"/>
      <c r="L31" s="19" t="s">
        <v>54</v>
      </c>
      <c r="N31" s="7" cm="1">
        <f t="array" aca="1" ref="N31" ca="1">INDIRECT("Actuals!R"&amp;$C31&amp;"C"&amp;N$5,FALSE)</f>
        <v>57</v>
      </c>
      <c r="O31" s="8" cm="1">
        <f t="array" aca="1" ref="O31" ca="1">INDIRECT("Actuals!R"&amp;$C31&amp;"C"&amp;O$5,FALSE)</f>
        <v>57</v>
      </c>
      <c r="P31" s="8" cm="1">
        <f t="array" aca="1" ref="P31" ca="1">INDIRECT("Actuals!R"&amp;$C31&amp;"C"&amp;P$5,FALSE)</f>
        <v>57</v>
      </c>
      <c r="Q31" s="8" cm="1">
        <f t="array" aca="1" ref="Q31" ca="1">INDIRECT("Actuals!R"&amp;$C31&amp;"C"&amp;Q$5,FALSE)</f>
        <v>57</v>
      </c>
      <c r="R31" s="8" cm="1">
        <f t="array" aca="1" ref="R31" ca="1">INDIRECT("Actuals!R"&amp;$C31&amp;"C"&amp;R$5,FALSE)</f>
        <v>57</v>
      </c>
      <c r="S31" s="8" cm="1">
        <f t="array" aca="1" ref="S31" ca="1">INDIRECT("Actuals!R"&amp;$C31&amp;"C"&amp;S$5,FALSE)</f>
        <v>57</v>
      </c>
      <c r="T31" s="8" cm="1">
        <f t="array" aca="1" ref="T31" ca="1">INDIRECT("Actuals!R"&amp;$C31&amp;"C"&amp;T$5,FALSE)</f>
        <v>57</v>
      </c>
      <c r="U31" s="8" cm="1">
        <f t="array" aca="1" ref="U31" ca="1">INDIRECT("Actuals!R"&amp;$C31&amp;"C"&amp;U$5,FALSE)</f>
        <v>57</v>
      </c>
      <c r="V31" s="8" cm="1">
        <f t="array" aca="1" ref="V31" ca="1">INDIRECT("Actuals!R"&amp;$C31&amp;"C"&amp;V$5,FALSE)</f>
        <v>114</v>
      </c>
      <c r="W31" s="8" cm="1">
        <f t="array" aca="1" ref="W31" ca="1">INDIRECT("Actuals!R"&amp;$C31&amp;"C"&amp;W$5,FALSE)</f>
        <v>114</v>
      </c>
      <c r="X31" s="8" cm="1">
        <f t="array" aca="1" ref="X31" ca="1">INDIRECT("Actuals!R"&amp;$C31&amp;"C"&amp;X$5,FALSE)</f>
        <v>114</v>
      </c>
      <c r="Y31" s="145" cm="1">
        <f t="array" aca="1" ref="Y31" ca="1">INDIRECT("Actuals!R"&amp;$C31&amp;"C"&amp;Y$5,FALSE)</f>
        <v>114</v>
      </c>
    </row>
    <row r="32" spans="2:25" x14ac:dyDescent="0.25">
      <c r="B32">
        <f>ROW('Business Plan'!B15)</f>
        <v>15</v>
      </c>
      <c r="C32">
        <f>ROW(Actuals!B15)</f>
        <v>15</v>
      </c>
      <c r="E32" s="4" t="s">
        <v>20</v>
      </c>
      <c r="F32" s="5"/>
      <c r="G32" s="5"/>
      <c r="H32" s="5"/>
      <c r="I32" s="5"/>
      <c r="J32" s="5"/>
      <c r="K32" s="5"/>
      <c r="L32" s="18" t="s">
        <v>21</v>
      </c>
      <c r="N32" s="119">
        <f t="shared" ref="N32:W32" ca="1" si="1">IFERROR(N47/N$42,"n.a.")</f>
        <v>0.5714285714285714</v>
      </c>
      <c r="O32" s="120">
        <f t="shared" ca="1" si="1"/>
        <v>0.49315068493150682</v>
      </c>
      <c r="P32" s="120">
        <f t="shared" ca="1" si="1"/>
        <v>0.48181818181818181</v>
      </c>
      <c r="Q32" s="120">
        <f t="shared" ca="1" si="1"/>
        <v>0.52475247524752477</v>
      </c>
      <c r="R32" s="120">
        <f t="shared" ca="1" si="1"/>
        <v>0.51572327044025157</v>
      </c>
      <c r="S32" s="120">
        <f t="shared" ca="1" si="1"/>
        <v>0.53205128205128205</v>
      </c>
      <c r="T32" s="120">
        <f t="shared" ca="1" si="1"/>
        <v>0.52127659574468088</v>
      </c>
      <c r="U32" s="120">
        <f t="shared" ca="1" si="1"/>
        <v>0.51912568306010931</v>
      </c>
      <c r="V32" s="120">
        <f t="shared" ca="1" si="1"/>
        <v>0.5140845070422535</v>
      </c>
      <c r="W32" s="120">
        <f t="shared" ca="1" si="1"/>
        <v>0.55214723926380371</v>
      </c>
      <c r="X32" s="120">
        <f ca="1">IFERROR(X47/X$42,"n.a.")</f>
        <v>0.47928994082840237</v>
      </c>
      <c r="Y32" s="118">
        <f t="shared" ref="Y32" ca="1" si="2">IFERROR(Y47/Y$42,"n.a.")</f>
        <v>0.51832460732984298</v>
      </c>
    </row>
    <row r="33" spans="2:25" x14ac:dyDescent="0.25">
      <c r="B33">
        <f>ROW('Business Plan'!B16)</f>
        <v>16</v>
      </c>
      <c r="C33">
        <f>ROW(Actuals!B16)</f>
        <v>16</v>
      </c>
      <c r="E33" s="6" t="s">
        <v>30</v>
      </c>
      <c r="L33" s="14" t="s">
        <v>21</v>
      </c>
      <c r="N33" s="121">
        <f t="shared" ref="N33:W33" ca="1" si="3">IFERROR(N52/N$42,"n.a.")</f>
        <v>0.42857142857142855</v>
      </c>
      <c r="O33" s="122">
        <f t="shared" ca="1" si="3"/>
        <v>0.34246575342465752</v>
      </c>
      <c r="P33" s="122">
        <f t="shared" ca="1" si="3"/>
        <v>0.36363636363636365</v>
      </c>
      <c r="Q33" s="122">
        <f t="shared" ca="1" si="3"/>
        <v>0.37623762376237624</v>
      </c>
      <c r="R33" s="122">
        <f t="shared" ca="1" si="3"/>
        <v>0.39622641509433965</v>
      </c>
      <c r="S33" s="122">
        <f t="shared" ca="1" si="3"/>
        <v>0.41025641025641024</v>
      </c>
      <c r="T33" s="122">
        <f t="shared" ca="1" si="3"/>
        <v>0.36879432624113473</v>
      </c>
      <c r="U33" s="122">
        <f t="shared" ca="1" si="3"/>
        <v>0.36065573770491804</v>
      </c>
      <c r="V33" s="122">
        <f t="shared" ca="1" si="3"/>
        <v>0.38732394366197181</v>
      </c>
      <c r="W33" s="122">
        <f t="shared" ca="1" si="3"/>
        <v>0.42944785276073622</v>
      </c>
      <c r="X33" s="122">
        <f ca="1">IFERROR(X52/X$42,"n.a.")</f>
        <v>0.34911242603550297</v>
      </c>
      <c r="Y33" s="117">
        <f t="shared" ref="Y33" ca="1" si="4">IFERROR(Y52/Y$42,"n.a.")</f>
        <v>0.37172774869109948</v>
      </c>
    </row>
    <row r="34" spans="2:25" x14ac:dyDescent="0.25">
      <c r="B34">
        <f>ROW('Business Plan'!B17)</f>
        <v>17</v>
      </c>
      <c r="C34">
        <f>ROW(Actuals!B17)</f>
        <v>17</v>
      </c>
      <c r="E34" s="7" t="s">
        <v>56</v>
      </c>
      <c r="F34" s="8"/>
      <c r="G34" s="8"/>
      <c r="H34" s="8"/>
      <c r="I34" s="8"/>
      <c r="J34" s="8"/>
      <c r="K34" s="8"/>
      <c r="L34" s="19" t="s">
        <v>21</v>
      </c>
      <c r="N34" s="123">
        <f t="shared" ref="N34:W34" ca="1" si="5">IFERROR(-N48/N$42,"n.a.")</f>
        <v>0.12857142857142856</v>
      </c>
      <c r="O34" s="124">
        <f t="shared" ca="1" si="5"/>
        <v>0.13698630136986301</v>
      </c>
      <c r="P34" s="124">
        <f t="shared" ca="1" si="5"/>
        <v>0.1</v>
      </c>
      <c r="Q34" s="124">
        <f t="shared" ca="1" si="5"/>
        <v>0.12871287128712872</v>
      </c>
      <c r="R34" s="124">
        <f t="shared" ca="1" si="5"/>
        <v>0.1069182389937107</v>
      </c>
      <c r="S34" s="124">
        <f t="shared" ca="1" si="5"/>
        <v>0.10897435897435898</v>
      </c>
      <c r="T34" s="124">
        <f t="shared" ca="1" si="5"/>
        <v>0.13829787234042554</v>
      </c>
      <c r="U34" s="124">
        <f t="shared" ca="1" si="5"/>
        <v>0.14207650273224043</v>
      </c>
      <c r="V34" s="124">
        <f t="shared" ca="1" si="5"/>
        <v>0.11267605633802817</v>
      </c>
      <c r="W34" s="124">
        <f t="shared" ca="1" si="5"/>
        <v>0.11042944785276074</v>
      </c>
      <c r="X34" s="124">
        <f ca="1">IFERROR(-X48/X$42,"n.a.")</f>
        <v>0.11242603550295859</v>
      </c>
      <c r="Y34" s="125">
        <f t="shared" ref="Y34" ca="1" si="6">IFERROR(-Y48/Y$42,"n.a.")</f>
        <v>0.13089005235602094</v>
      </c>
    </row>
    <row r="35" spans="2:25" x14ac:dyDescent="0.25">
      <c r="Y35" s="129"/>
    </row>
    <row r="36" spans="2:25" x14ac:dyDescent="0.25">
      <c r="E36" s="3" t="s">
        <v>8</v>
      </c>
      <c r="F36" s="2"/>
      <c r="G36" s="2"/>
      <c r="H36" s="2"/>
      <c r="I36" s="2"/>
      <c r="J36" s="2"/>
      <c r="K36" s="2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30"/>
    </row>
    <row r="37" spans="2:25" x14ac:dyDescent="0.25">
      <c r="Y37" s="129"/>
    </row>
    <row r="38" spans="2:25" x14ac:dyDescent="0.25">
      <c r="N38" s="44">
        <f t="shared" ref="N38:W38" si="7">EDATE(O38,-1)</f>
        <v>45047</v>
      </c>
      <c r="O38" s="44">
        <f t="shared" si="7"/>
        <v>45078</v>
      </c>
      <c r="P38" s="44">
        <f t="shared" si="7"/>
        <v>45108</v>
      </c>
      <c r="Q38" s="44">
        <f t="shared" si="7"/>
        <v>45139</v>
      </c>
      <c r="R38" s="44">
        <f t="shared" si="7"/>
        <v>45170</v>
      </c>
      <c r="S38" s="44">
        <f t="shared" si="7"/>
        <v>45200</v>
      </c>
      <c r="T38" s="44">
        <f t="shared" si="7"/>
        <v>45231</v>
      </c>
      <c r="U38" s="44">
        <f t="shared" si="7"/>
        <v>45261</v>
      </c>
      <c r="V38" s="44">
        <f t="shared" si="7"/>
        <v>45292</v>
      </c>
      <c r="W38" s="44">
        <f t="shared" si="7"/>
        <v>45323</v>
      </c>
      <c r="X38" s="44">
        <f>EDATE(Y38,-1)</f>
        <v>45352</v>
      </c>
      <c r="Y38" s="44">
        <f>currentMonth</f>
        <v>45383</v>
      </c>
    </row>
    <row r="39" spans="2:25" x14ac:dyDescent="0.25">
      <c r="Y39" s="129"/>
    </row>
    <row r="40" spans="2:25" x14ac:dyDescent="0.25">
      <c r="B40">
        <f>ROW('Business Plan'!B23)</f>
        <v>23</v>
      </c>
      <c r="C40">
        <f>ROW(Actuals!B23)</f>
        <v>23</v>
      </c>
      <c r="E40" s="4"/>
      <c r="F40" s="5" t="s">
        <v>10</v>
      </c>
      <c r="G40" s="5"/>
      <c r="H40" s="5"/>
      <c r="I40" s="5"/>
      <c r="J40" s="5"/>
      <c r="K40" s="5"/>
      <c r="L40" s="18" t="s">
        <v>22</v>
      </c>
      <c r="N40" s="104" cm="1">
        <f t="array" aca="1" ref="N40" ca="1">INDIRECT("Actuals!R"&amp;$C40&amp;"C"&amp;N$5,FALSE)</f>
        <v>245</v>
      </c>
      <c r="O40" s="112" cm="1">
        <f t="array" aca="1" ref="O40" ca="1">INDIRECT("Actuals!R"&amp;$C40&amp;"C"&amp;O$5,FALSE)</f>
        <v>260</v>
      </c>
      <c r="P40" s="112" cm="1">
        <f t="array" aca="1" ref="P40" ca="1">INDIRECT("Actuals!R"&amp;$C40&amp;"C"&amp;P$5,FALSE)</f>
        <v>410</v>
      </c>
      <c r="Q40" s="112" cm="1">
        <f t="array" aca="1" ref="Q40" ca="1">INDIRECT("Actuals!R"&amp;$C40&amp;"C"&amp;Q$5,FALSE)</f>
        <v>360</v>
      </c>
      <c r="R40" s="112" cm="1">
        <f t="array" aca="1" ref="R40" ca="1">INDIRECT("Actuals!R"&amp;$C40&amp;"C"&amp;R$5,FALSE)</f>
        <v>475</v>
      </c>
      <c r="S40" s="112" cm="1">
        <f t="array" aca="1" ref="S40" ca="1">INDIRECT("Actuals!R"&amp;$C40&amp;"C"&amp;S$5,FALSE)</f>
        <v>575</v>
      </c>
      <c r="T40" s="112" cm="1">
        <f t="array" aca="1" ref="T40" ca="1">INDIRECT("Actuals!R"&amp;$C40&amp;"C"&amp;T$5,FALSE)</f>
        <v>620</v>
      </c>
      <c r="U40" s="112" cm="1">
        <f t="array" aca="1" ref="U40" ca="1">INDIRECT("Actuals!R"&amp;$C40&amp;"C"&amp;U$5,FALSE)</f>
        <v>530</v>
      </c>
      <c r="V40" s="112" cm="1">
        <f t="array" aca="1" ref="V40" ca="1">INDIRECT("Actuals!R"&amp;$C40&amp;"C"&amp;V$5,FALSE)</f>
        <v>520</v>
      </c>
      <c r="W40" s="112" cm="1">
        <f t="array" aca="1" ref="W40" ca="1">INDIRECT("Actuals!R"&amp;$C40&amp;"C"&amp;W$5,FALSE)</f>
        <v>580</v>
      </c>
      <c r="X40" s="112" cm="1">
        <f t="array" aca="1" ref="X40" ca="1">INDIRECT("Actuals!R"&amp;$C40&amp;"C"&amp;X$5,FALSE)</f>
        <v>520</v>
      </c>
      <c r="Y40" s="146" cm="1">
        <f t="array" aca="1" ref="Y40" ca="1">INDIRECT("Actuals!R"&amp;$C40&amp;"C"&amp;Y$5,FALSE)</f>
        <v>655</v>
      </c>
    </row>
    <row r="41" spans="2:25" x14ac:dyDescent="0.25">
      <c r="B41">
        <f>ROW('Business Plan'!B24)</f>
        <v>24</v>
      </c>
      <c r="C41">
        <f>ROW(Actuals!B24)</f>
        <v>24</v>
      </c>
      <c r="E41" s="6"/>
      <c r="F41" t="s">
        <v>11</v>
      </c>
      <c r="L41" s="14" t="s">
        <v>22</v>
      </c>
      <c r="N41" s="83" cm="1">
        <f t="array" aca="1" ref="N41" ca="1">INDIRECT("Actuals!R"&amp;$C41&amp;"C"&amp;N$5,FALSE)</f>
        <v>105</v>
      </c>
      <c r="O41" s="113" cm="1">
        <f t="array" aca="1" ref="O41" ca="1">INDIRECT("Actuals!R"&amp;$C41&amp;"C"&amp;O$5,FALSE)</f>
        <v>105</v>
      </c>
      <c r="P41" s="113" cm="1">
        <f t="array" aca="1" ref="P41" ca="1">INDIRECT("Actuals!R"&amp;$C41&amp;"C"&amp;P$5,FALSE)</f>
        <v>140</v>
      </c>
      <c r="Q41" s="113" cm="1">
        <f t="array" aca="1" ref="Q41" ca="1">INDIRECT("Actuals!R"&amp;$C41&amp;"C"&amp;Q$5,FALSE)</f>
        <v>145</v>
      </c>
      <c r="R41" s="113" cm="1">
        <f t="array" aca="1" ref="R41" ca="1">INDIRECT("Actuals!R"&amp;$C41&amp;"C"&amp;R$5,FALSE)</f>
        <v>320</v>
      </c>
      <c r="S41" s="113" cm="1">
        <f t="array" aca="1" ref="S41" ca="1">INDIRECT("Actuals!R"&amp;$C41&amp;"C"&amp;S$5,FALSE)</f>
        <v>205</v>
      </c>
      <c r="T41" s="113" cm="1">
        <f t="array" aca="1" ref="T41" ca="1">INDIRECT("Actuals!R"&amp;$C41&amp;"C"&amp;T$5,FALSE)</f>
        <v>790</v>
      </c>
      <c r="U41" s="113" cm="1">
        <f t="array" aca="1" ref="U41" ca="1">INDIRECT("Actuals!R"&amp;$C41&amp;"C"&amp;U$5,FALSE)</f>
        <v>385</v>
      </c>
      <c r="V41" s="113" cm="1">
        <f t="array" aca="1" ref="V41" ca="1">INDIRECT("Actuals!R"&amp;$C41&amp;"C"&amp;V$5,FALSE)</f>
        <v>190</v>
      </c>
      <c r="W41" s="113" cm="1">
        <f t="array" aca="1" ref="W41" ca="1">INDIRECT("Actuals!R"&amp;$C41&amp;"C"&amp;W$5,FALSE)</f>
        <v>235</v>
      </c>
      <c r="X41" s="84" cm="1">
        <f t="array" aca="1" ref="X41" ca="1">INDIRECT("Actuals!R"&amp;$C41&amp;"C"&amp;X$5,FALSE)</f>
        <v>325</v>
      </c>
      <c r="Y41" s="147" cm="1">
        <f t="array" aca="1" ref="Y41" ca="1">INDIRECT("Actuals!R"&amp;$C41&amp;"C"&amp;Y$5,FALSE)</f>
        <v>300</v>
      </c>
    </row>
    <row r="42" spans="2:25" x14ac:dyDescent="0.25">
      <c r="B42">
        <f>ROW('Business Plan'!B25)</f>
        <v>25</v>
      </c>
      <c r="C42">
        <f>ROW(Actuals!B25)</f>
        <v>25</v>
      </c>
      <c r="E42" s="39" t="s">
        <v>9</v>
      </c>
      <c r="F42" s="40"/>
      <c r="G42" s="40"/>
      <c r="H42" s="40"/>
      <c r="I42" s="40"/>
      <c r="J42" s="40"/>
      <c r="K42" s="40"/>
      <c r="L42" s="41" t="s">
        <v>22</v>
      </c>
      <c r="M42" s="16"/>
      <c r="N42" s="80">
        <f t="shared" ref="N42" ca="1" si="8">_xlfn.AGGREGATE(9,2,N40:N41)</f>
        <v>350</v>
      </c>
      <c r="O42" s="114">
        <f t="shared" ref="O42" ca="1" si="9">_xlfn.AGGREGATE(9,2,O40:O41)</f>
        <v>365</v>
      </c>
      <c r="P42" s="114">
        <f t="shared" ref="P42" ca="1" si="10">_xlfn.AGGREGATE(9,2,P40:P41)</f>
        <v>550</v>
      </c>
      <c r="Q42" s="114">
        <f t="shared" ref="Q42" ca="1" si="11">_xlfn.AGGREGATE(9,2,Q40:Q41)</f>
        <v>505</v>
      </c>
      <c r="R42" s="114">
        <f t="shared" ref="R42" ca="1" si="12">_xlfn.AGGREGATE(9,2,R40:R41)</f>
        <v>795</v>
      </c>
      <c r="S42" s="114">
        <f t="shared" ref="S42" ca="1" si="13">_xlfn.AGGREGATE(9,2,S40:S41)</f>
        <v>780</v>
      </c>
      <c r="T42" s="114">
        <f t="shared" ref="T42" ca="1" si="14">_xlfn.AGGREGATE(9,2,T40:T41)</f>
        <v>1410</v>
      </c>
      <c r="U42" s="114">
        <f t="shared" ref="U42" ca="1" si="15">_xlfn.AGGREGATE(9,2,U40:U41)</f>
        <v>915</v>
      </c>
      <c r="V42" s="114">
        <f t="shared" ref="V42" ca="1" si="16">_xlfn.AGGREGATE(9,2,V40:V41)</f>
        <v>710</v>
      </c>
      <c r="W42" s="114">
        <f t="shared" ref="W42" ca="1" si="17">_xlfn.AGGREGATE(9,2,W40:W41)</f>
        <v>815</v>
      </c>
      <c r="X42" s="81">
        <f t="shared" ref="X42" ca="1" si="18">_xlfn.AGGREGATE(9,2,X40:X41)</f>
        <v>845</v>
      </c>
      <c r="Y42" s="148">
        <f t="shared" ref="Y42" ca="1" si="19">_xlfn.AGGREGATE(9,2,Y40:Y41)</f>
        <v>955</v>
      </c>
    </row>
    <row r="43" spans="2:25" x14ac:dyDescent="0.25">
      <c r="B43">
        <f>ROW('Business Plan'!B26)</f>
        <v>26</v>
      </c>
      <c r="C43">
        <f>ROW(Actuals!B26)</f>
        <v>26</v>
      </c>
      <c r="E43" s="6"/>
      <c r="G43" t="s">
        <v>18</v>
      </c>
      <c r="L43" s="14" t="s">
        <v>22</v>
      </c>
      <c r="N43" s="83" cm="1">
        <f t="array" aca="1" ref="N43" ca="1">INDIRECT("Actuals!R"&amp;$C43&amp;"C"&amp;N$5,FALSE)</f>
        <v>-135</v>
      </c>
      <c r="O43" s="113" cm="1">
        <f t="array" aca="1" ref="O43" ca="1">INDIRECT("Actuals!R"&amp;$C43&amp;"C"&amp;O$5,FALSE)</f>
        <v>-150</v>
      </c>
      <c r="P43" s="113" cm="1">
        <f t="array" aca="1" ref="P43" ca="1">INDIRECT("Actuals!R"&amp;$C43&amp;"C"&amp;P$5,FALSE)</f>
        <v>-240</v>
      </c>
      <c r="Q43" s="113" cm="1">
        <f t="array" aca="1" ref="Q43" ca="1">INDIRECT("Actuals!R"&amp;$C43&amp;"C"&amp;Q$5,FALSE)</f>
        <v>-200</v>
      </c>
      <c r="R43" s="113" cm="1">
        <f t="array" aca="1" ref="R43" ca="1">INDIRECT("Actuals!R"&amp;$C43&amp;"C"&amp;R$5,FALSE)</f>
        <v>-330</v>
      </c>
      <c r="S43" s="113" cm="1">
        <f t="array" aca="1" ref="S43" ca="1">INDIRECT("Actuals!R"&amp;$C43&amp;"C"&amp;S$5,FALSE)</f>
        <v>-305</v>
      </c>
      <c r="T43" s="113" cm="1">
        <f t="array" aca="1" ref="T43" ca="1">INDIRECT("Actuals!R"&amp;$C43&amp;"C"&amp;T$5,FALSE)</f>
        <v>-605</v>
      </c>
      <c r="U43" s="113" cm="1">
        <f t="array" aca="1" ref="U43" ca="1">INDIRECT("Actuals!R"&amp;$C43&amp;"C"&amp;U$5,FALSE)</f>
        <v>-365</v>
      </c>
      <c r="V43" s="113" cm="1">
        <f t="array" aca="1" ref="V43" ca="1">INDIRECT("Actuals!R"&amp;$C43&amp;"C"&amp;V$5,FALSE)</f>
        <v>-290</v>
      </c>
      <c r="W43" s="113" cm="1">
        <f t="array" aca="1" ref="W43" ca="1">INDIRECT("Actuals!R"&amp;$C43&amp;"C"&amp;W$5,FALSE)</f>
        <v>-325</v>
      </c>
      <c r="X43" s="84" cm="1">
        <f t="array" aca="1" ref="X43" ca="1">INDIRECT("Actuals!R"&amp;$C43&amp;"C"&amp;X$5,FALSE)</f>
        <v>-380</v>
      </c>
      <c r="Y43" s="147" cm="1">
        <f t="array" aca="1" ref="Y43" ca="1">INDIRECT("Actuals!R"&amp;$C43&amp;"C"&amp;Y$5,FALSE)</f>
        <v>-410</v>
      </c>
    </row>
    <row r="44" spans="2:25" x14ac:dyDescent="0.25">
      <c r="B44">
        <f>ROW('Business Plan'!B27)</f>
        <v>27</v>
      </c>
      <c r="C44">
        <f>ROW(Actuals!B27)</f>
        <v>27</v>
      </c>
      <c r="E44" s="6"/>
      <c r="G44" t="s">
        <v>25</v>
      </c>
      <c r="L44" s="14" t="s">
        <v>22</v>
      </c>
      <c r="N44" s="83" cm="1">
        <f t="array" aca="1" ref="N44" ca="1">INDIRECT("Actuals!R"&amp;$C44&amp;"C"&amp;N$5,FALSE)</f>
        <v>-15</v>
      </c>
      <c r="O44" s="113" cm="1">
        <f t="array" aca="1" ref="O44" ca="1">INDIRECT("Actuals!R"&amp;$C44&amp;"C"&amp;O$5,FALSE)</f>
        <v>-35</v>
      </c>
      <c r="P44" s="113" cm="1">
        <f t="array" aca="1" ref="P44" ca="1">INDIRECT("Actuals!R"&amp;$C44&amp;"C"&amp;P$5,FALSE)</f>
        <v>-45</v>
      </c>
      <c r="Q44" s="113" cm="1">
        <f t="array" aca="1" ref="Q44" ca="1">INDIRECT("Actuals!R"&amp;$C44&amp;"C"&amp;Q$5,FALSE)</f>
        <v>-40</v>
      </c>
      <c r="R44" s="113" cm="1">
        <f t="array" aca="1" ref="R44" ca="1">INDIRECT("Actuals!R"&amp;$C44&amp;"C"&amp;R$5,FALSE)</f>
        <v>-55</v>
      </c>
      <c r="S44" s="113" cm="1">
        <f t="array" aca="1" ref="S44" ca="1">INDIRECT("Actuals!R"&amp;$C44&amp;"C"&amp;S$5,FALSE)</f>
        <v>-60</v>
      </c>
      <c r="T44" s="113" cm="1">
        <f t="array" aca="1" ref="T44" ca="1">INDIRECT("Actuals!R"&amp;$C44&amp;"C"&amp;T$5,FALSE)</f>
        <v>-70</v>
      </c>
      <c r="U44" s="113" cm="1">
        <f t="array" aca="1" ref="U44" ca="1">INDIRECT("Actuals!R"&amp;$C44&amp;"C"&amp;U$5,FALSE)</f>
        <v>-75</v>
      </c>
      <c r="V44" s="113" cm="1">
        <f t="array" aca="1" ref="V44" ca="1">INDIRECT("Actuals!R"&amp;$C44&amp;"C"&amp;V$5,FALSE)</f>
        <v>-55</v>
      </c>
      <c r="W44" s="113" cm="1">
        <f t="array" aca="1" ref="W44" ca="1">INDIRECT("Actuals!R"&amp;$C44&amp;"C"&amp;W$5,FALSE)</f>
        <v>-40</v>
      </c>
      <c r="X44" s="84" cm="1">
        <f t="array" aca="1" ref="X44" ca="1">INDIRECT("Actuals!R"&amp;$C44&amp;"C"&amp;X$5,FALSE)</f>
        <v>-60</v>
      </c>
      <c r="Y44" s="147" cm="1">
        <f t="array" aca="1" ref="Y44" ca="1">INDIRECT("Actuals!R"&amp;$C44&amp;"C"&amp;Y$5,FALSE)</f>
        <v>-50</v>
      </c>
    </row>
    <row r="45" spans="2:25" x14ac:dyDescent="0.25">
      <c r="B45">
        <f>ROW('Business Plan'!B28)</f>
        <v>28</v>
      </c>
      <c r="C45">
        <f>ROW(Actuals!B28)</f>
        <v>28</v>
      </c>
      <c r="E45" s="6"/>
      <c r="G45" t="s">
        <v>28</v>
      </c>
      <c r="L45" s="14" t="s">
        <v>22</v>
      </c>
      <c r="N45" s="83" cm="1">
        <f t="array" aca="1" ref="N45" ca="1">INDIRECT("Actuals!R"&amp;$C45&amp;"C"&amp;N$5,FALSE)</f>
        <v>0</v>
      </c>
      <c r="O45" s="113" cm="1">
        <f t="array" aca="1" ref="O45" ca="1">INDIRECT("Actuals!R"&amp;$C45&amp;"C"&amp;O$5,FALSE)</f>
        <v>0</v>
      </c>
      <c r="P45" s="113" cm="1">
        <f t="array" aca="1" ref="P45" ca="1">INDIRECT("Actuals!R"&amp;$C45&amp;"C"&amp;P$5,FALSE)</f>
        <v>0</v>
      </c>
      <c r="Q45" s="113" cm="1">
        <f t="array" aca="1" ref="Q45" ca="1">INDIRECT("Actuals!R"&amp;$C45&amp;"C"&amp;Q$5,FALSE)</f>
        <v>0</v>
      </c>
      <c r="R45" s="113" cm="1">
        <f t="array" aca="1" ref="R45" ca="1">INDIRECT("Actuals!R"&amp;$C45&amp;"C"&amp;R$5,FALSE)</f>
        <v>0</v>
      </c>
      <c r="S45" s="113" cm="1">
        <f t="array" aca="1" ref="S45" ca="1">INDIRECT("Actuals!R"&amp;$C45&amp;"C"&amp;S$5,FALSE)</f>
        <v>0</v>
      </c>
      <c r="T45" s="113" cm="1">
        <f t="array" aca="1" ref="T45" ca="1">INDIRECT("Actuals!R"&amp;$C45&amp;"C"&amp;T$5,FALSE)</f>
        <v>0</v>
      </c>
      <c r="U45" s="113" cm="1">
        <f t="array" aca="1" ref="U45" ca="1">INDIRECT("Actuals!R"&amp;$C45&amp;"C"&amp;U$5,FALSE)</f>
        <v>0</v>
      </c>
      <c r="V45" s="113" cm="1">
        <f t="array" aca="1" ref="V45" ca="1">INDIRECT("Actuals!R"&amp;$C45&amp;"C"&amp;V$5,FALSE)</f>
        <v>0</v>
      </c>
      <c r="W45" s="113" cm="1">
        <f t="array" aca="1" ref="W45" ca="1">INDIRECT("Actuals!R"&amp;$C45&amp;"C"&amp;W$5,FALSE)</f>
        <v>0</v>
      </c>
      <c r="X45" s="84" cm="1">
        <f t="array" aca="1" ref="X45" ca="1">INDIRECT("Actuals!R"&amp;$C45&amp;"C"&amp;X$5,FALSE)</f>
        <v>0</v>
      </c>
      <c r="Y45" s="147" cm="1">
        <f t="array" aca="1" ref="Y45" ca="1">INDIRECT("Actuals!R"&amp;$C45&amp;"C"&amp;Y$5,FALSE)</f>
        <v>0</v>
      </c>
    </row>
    <row r="46" spans="2:25" x14ac:dyDescent="0.25">
      <c r="B46">
        <f>ROW('Business Plan'!B29)</f>
        <v>29</v>
      </c>
      <c r="C46">
        <f>ROW(Actuals!B29)</f>
        <v>29</v>
      </c>
      <c r="E46" s="6"/>
      <c r="F46" t="s">
        <v>26</v>
      </c>
      <c r="L46" s="14" t="s">
        <v>22</v>
      </c>
      <c r="N46" s="83">
        <f t="shared" ref="N46" ca="1" si="20">_xlfn.AGGREGATE(9,2,N43:N45)</f>
        <v>-150</v>
      </c>
      <c r="O46" s="113">
        <f t="shared" ref="O46" ca="1" si="21">_xlfn.AGGREGATE(9,2,O43:O45)</f>
        <v>-185</v>
      </c>
      <c r="P46" s="113">
        <f t="shared" ref="P46" ca="1" si="22">_xlfn.AGGREGATE(9,2,P43:P45)</f>
        <v>-285</v>
      </c>
      <c r="Q46" s="113">
        <f t="shared" ref="Q46" ca="1" si="23">_xlfn.AGGREGATE(9,2,Q43:Q45)</f>
        <v>-240</v>
      </c>
      <c r="R46" s="113">
        <f t="shared" ref="R46" ca="1" si="24">_xlfn.AGGREGATE(9,2,R43:R45)</f>
        <v>-385</v>
      </c>
      <c r="S46" s="113">
        <f t="shared" ref="S46" ca="1" si="25">_xlfn.AGGREGATE(9,2,S43:S45)</f>
        <v>-365</v>
      </c>
      <c r="T46" s="113">
        <f t="shared" ref="T46" ca="1" si="26">_xlfn.AGGREGATE(9,2,T43:T45)</f>
        <v>-675</v>
      </c>
      <c r="U46" s="113">
        <f t="shared" ref="U46" ca="1" si="27">_xlfn.AGGREGATE(9,2,U43:U45)</f>
        <v>-440</v>
      </c>
      <c r="V46" s="113">
        <f t="shared" ref="V46" ca="1" si="28">_xlfn.AGGREGATE(9,2,V43:V45)</f>
        <v>-345</v>
      </c>
      <c r="W46" s="113">
        <f t="shared" ref="W46" ca="1" si="29">_xlfn.AGGREGATE(9,2,W43:W45)</f>
        <v>-365</v>
      </c>
      <c r="X46" s="84">
        <f t="shared" ref="X46" ca="1" si="30">_xlfn.AGGREGATE(9,2,X43:X45)</f>
        <v>-440</v>
      </c>
      <c r="Y46" s="147">
        <f t="shared" ref="Y46" ca="1" si="31">_xlfn.AGGREGATE(9,2,Y43:Y45)</f>
        <v>-460</v>
      </c>
    </row>
    <row r="47" spans="2:25" s="16" customFormat="1" x14ac:dyDescent="0.25">
      <c r="B47">
        <f>ROW('Business Plan'!B30)</f>
        <v>30</v>
      </c>
      <c r="C47">
        <f>ROW(Actuals!B30)</f>
        <v>30</v>
      </c>
      <c r="E47" s="20" t="s">
        <v>19</v>
      </c>
      <c r="F47" s="21"/>
      <c r="G47" s="21"/>
      <c r="H47" s="21"/>
      <c r="I47" s="21"/>
      <c r="J47" s="21"/>
      <c r="K47" s="21"/>
      <c r="L47" s="22" t="s">
        <v>22</v>
      </c>
      <c r="N47" s="86">
        <f t="shared" ref="N47" ca="1" si="32">_xlfn.AGGREGATE(9,2,N40:N46)</f>
        <v>200</v>
      </c>
      <c r="O47" s="115">
        <f t="shared" ref="O47" ca="1" si="33">_xlfn.AGGREGATE(9,2,O40:O46)</f>
        <v>180</v>
      </c>
      <c r="P47" s="115">
        <f t="shared" ref="P47" ca="1" si="34">_xlfn.AGGREGATE(9,2,P40:P46)</f>
        <v>265</v>
      </c>
      <c r="Q47" s="115">
        <f t="shared" ref="Q47" ca="1" si="35">_xlfn.AGGREGATE(9,2,Q40:Q46)</f>
        <v>265</v>
      </c>
      <c r="R47" s="115">
        <f t="shared" ref="R47" ca="1" si="36">_xlfn.AGGREGATE(9,2,R40:R46)</f>
        <v>410</v>
      </c>
      <c r="S47" s="115">
        <f t="shared" ref="S47" ca="1" si="37">_xlfn.AGGREGATE(9,2,S40:S46)</f>
        <v>415</v>
      </c>
      <c r="T47" s="115">
        <f t="shared" ref="T47" ca="1" si="38">_xlfn.AGGREGATE(9,2,T40:T46)</f>
        <v>735</v>
      </c>
      <c r="U47" s="115">
        <f t="shared" ref="U47" ca="1" si="39">_xlfn.AGGREGATE(9,2,U40:U46)</f>
        <v>475</v>
      </c>
      <c r="V47" s="115">
        <f t="shared" ref="V47" ca="1" si="40">_xlfn.AGGREGATE(9,2,V40:V46)</f>
        <v>365</v>
      </c>
      <c r="W47" s="115">
        <f t="shared" ref="W47" ca="1" si="41">_xlfn.AGGREGATE(9,2,W40:W46)</f>
        <v>450</v>
      </c>
      <c r="X47" s="87">
        <f t="shared" ref="X47" ca="1" si="42">_xlfn.AGGREGATE(9,2,X40:X46)</f>
        <v>405</v>
      </c>
      <c r="Y47" s="149">
        <f t="shared" ref="Y47" ca="1" si="43">_xlfn.AGGREGATE(9,2,Y40:Y46)</f>
        <v>495</v>
      </c>
    </row>
    <row r="48" spans="2:25" x14ac:dyDescent="0.25">
      <c r="B48">
        <f>ROW('Business Plan'!B31)</f>
        <v>31</v>
      </c>
      <c r="C48">
        <f>ROW(Actuals!B31)</f>
        <v>31</v>
      </c>
      <c r="E48" s="6"/>
      <c r="G48" t="s">
        <v>23</v>
      </c>
      <c r="L48" s="14" t="s">
        <v>22</v>
      </c>
      <c r="N48" s="83" cm="1">
        <f t="array" aca="1" ref="N48" ca="1">INDIRECT("Actuals!R"&amp;$C48&amp;"C"&amp;N$5,FALSE)</f>
        <v>-45</v>
      </c>
      <c r="O48" s="113" cm="1">
        <f t="array" aca="1" ref="O48" ca="1">INDIRECT("Actuals!R"&amp;$C48&amp;"C"&amp;O$5,FALSE)</f>
        <v>-50</v>
      </c>
      <c r="P48" s="113" cm="1">
        <f t="array" aca="1" ref="P48" ca="1">INDIRECT("Actuals!R"&amp;$C48&amp;"C"&amp;P$5,FALSE)</f>
        <v>-55</v>
      </c>
      <c r="Q48" s="113" cm="1">
        <f t="array" aca="1" ref="Q48" ca="1">INDIRECT("Actuals!R"&amp;$C48&amp;"C"&amp;Q$5,FALSE)</f>
        <v>-65</v>
      </c>
      <c r="R48" s="113" cm="1">
        <f t="array" aca="1" ref="R48" ca="1">INDIRECT("Actuals!R"&amp;$C48&amp;"C"&amp;R$5,FALSE)</f>
        <v>-85</v>
      </c>
      <c r="S48" s="113" cm="1">
        <f t="array" aca="1" ref="S48" ca="1">INDIRECT("Actuals!R"&amp;$C48&amp;"C"&amp;S$5,FALSE)</f>
        <v>-85</v>
      </c>
      <c r="T48" s="113" cm="1">
        <f t="array" aca="1" ref="T48" ca="1">INDIRECT("Actuals!R"&amp;$C48&amp;"C"&amp;T$5,FALSE)</f>
        <v>-195</v>
      </c>
      <c r="U48" s="113" cm="1">
        <f t="array" aca="1" ref="U48" ca="1">INDIRECT("Actuals!R"&amp;$C48&amp;"C"&amp;U$5,FALSE)</f>
        <v>-130</v>
      </c>
      <c r="V48" s="113" cm="1">
        <f t="array" aca="1" ref="V48" ca="1">INDIRECT("Actuals!R"&amp;$C48&amp;"C"&amp;V$5,FALSE)</f>
        <v>-80</v>
      </c>
      <c r="W48" s="113" cm="1">
        <f t="array" aca="1" ref="W48" ca="1">INDIRECT("Actuals!R"&amp;$C48&amp;"C"&amp;W$5,FALSE)</f>
        <v>-90</v>
      </c>
      <c r="X48" s="84" cm="1">
        <f t="array" aca="1" ref="X48" ca="1">INDIRECT("Actuals!R"&amp;$C48&amp;"C"&amp;X$5,FALSE)</f>
        <v>-95</v>
      </c>
      <c r="Y48" s="147" cm="1">
        <f t="array" aca="1" ref="Y48" ca="1">INDIRECT("Actuals!R"&amp;$C48&amp;"C"&amp;Y$5,FALSE)</f>
        <v>-125</v>
      </c>
    </row>
    <row r="49" spans="2:25" x14ac:dyDescent="0.25">
      <c r="B49">
        <f>ROW('Business Plan'!B32)</f>
        <v>32</v>
      </c>
      <c r="C49">
        <f>ROW(Actuals!B32)</f>
        <v>32</v>
      </c>
      <c r="E49" s="6"/>
      <c r="G49" t="s">
        <v>24</v>
      </c>
      <c r="L49" s="14" t="s">
        <v>22</v>
      </c>
      <c r="N49" s="83" cm="1">
        <f t="array" aca="1" ref="N49" ca="1">INDIRECT("Actuals!R"&amp;$C49&amp;"C"&amp;N$5,FALSE)</f>
        <v>-5</v>
      </c>
      <c r="O49" s="113" cm="1">
        <f t="array" aca="1" ref="O49" ca="1">INDIRECT("Actuals!R"&amp;$C49&amp;"C"&amp;O$5,FALSE)</f>
        <v>-5</v>
      </c>
      <c r="P49" s="113" cm="1">
        <f t="array" aca="1" ref="P49" ca="1">INDIRECT("Actuals!R"&amp;$C49&amp;"C"&amp;P$5,FALSE)</f>
        <v>-10</v>
      </c>
      <c r="Q49" s="113" cm="1">
        <f t="array" aca="1" ref="Q49" ca="1">INDIRECT("Actuals!R"&amp;$C49&amp;"C"&amp;Q$5,FALSE)</f>
        <v>-10</v>
      </c>
      <c r="R49" s="113" cm="1">
        <f t="array" aca="1" ref="R49" ca="1">INDIRECT("Actuals!R"&amp;$C49&amp;"C"&amp;R$5,FALSE)</f>
        <v>-10</v>
      </c>
      <c r="S49" s="113" cm="1">
        <f t="array" aca="1" ref="S49" ca="1">INDIRECT("Actuals!R"&amp;$C49&amp;"C"&amp;S$5,FALSE)</f>
        <v>-10</v>
      </c>
      <c r="T49" s="113" cm="1">
        <f t="array" aca="1" ref="T49" ca="1">INDIRECT("Actuals!R"&amp;$C49&amp;"C"&amp;T$5,FALSE)</f>
        <v>-20</v>
      </c>
      <c r="U49" s="113" cm="1">
        <f t="array" aca="1" ref="U49" ca="1">INDIRECT("Actuals!R"&amp;$C49&amp;"C"&amp;U$5,FALSE)</f>
        <v>-15</v>
      </c>
      <c r="V49" s="113" cm="1">
        <f t="array" aca="1" ref="V49" ca="1">INDIRECT("Actuals!R"&amp;$C49&amp;"C"&amp;V$5,FALSE)</f>
        <v>-10</v>
      </c>
      <c r="W49" s="113" cm="1">
        <f t="array" aca="1" ref="W49" ca="1">INDIRECT("Actuals!R"&amp;$C49&amp;"C"&amp;W$5,FALSE)</f>
        <v>-10</v>
      </c>
      <c r="X49" s="84" cm="1">
        <f t="array" aca="1" ref="X49" ca="1">INDIRECT("Actuals!R"&amp;$C49&amp;"C"&amp;X$5,FALSE)</f>
        <v>-15</v>
      </c>
      <c r="Y49" s="147" cm="1">
        <f t="array" aca="1" ref="Y49" ca="1">INDIRECT("Actuals!R"&amp;$C49&amp;"C"&amp;Y$5,FALSE)</f>
        <v>-15</v>
      </c>
    </row>
    <row r="50" spans="2:25" x14ac:dyDescent="0.25">
      <c r="B50">
        <f>ROW('Business Plan'!B33)</f>
        <v>33</v>
      </c>
      <c r="C50">
        <f>ROW(Actuals!B33)</f>
        <v>33</v>
      </c>
      <c r="E50" s="6"/>
      <c r="G50" t="s">
        <v>27</v>
      </c>
      <c r="L50" s="14" t="s">
        <v>22</v>
      </c>
      <c r="N50" s="83" cm="1">
        <f t="array" aca="1" ref="N50" ca="1">INDIRECT("Actuals!R"&amp;$C50&amp;"C"&amp;N$5,FALSE)</f>
        <v>0</v>
      </c>
      <c r="O50" s="113" cm="1">
        <f t="array" aca="1" ref="O50" ca="1">INDIRECT("Actuals!R"&amp;$C50&amp;"C"&amp;O$5,FALSE)</f>
        <v>0</v>
      </c>
      <c r="P50" s="113" cm="1">
        <f t="array" aca="1" ref="P50" ca="1">INDIRECT("Actuals!R"&amp;$C50&amp;"C"&amp;P$5,FALSE)</f>
        <v>0</v>
      </c>
      <c r="Q50" s="113" cm="1">
        <f t="array" aca="1" ref="Q50" ca="1">INDIRECT("Actuals!R"&amp;$C50&amp;"C"&amp;Q$5,FALSE)</f>
        <v>0</v>
      </c>
      <c r="R50" s="113" cm="1">
        <f t="array" aca="1" ref="R50" ca="1">INDIRECT("Actuals!R"&amp;$C50&amp;"C"&amp;R$5,FALSE)</f>
        <v>0</v>
      </c>
      <c r="S50" s="113" cm="1">
        <f t="array" aca="1" ref="S50" ca="1">INDIRECT("Actuals!R"&amp;$C50&amp;"C"&amp;S$5,FALSE)</f>
        <v>0</v>
      </c>
      <c r="T50" s="113" cm="1">
        <f t="array" aca="1" ref="T50" ca="1">INDIRECT("Actuals!R"&amp;$C50&amp;"C"&amp;T$5,FALSE)</f>
        <v>0</v>
      </c>
      <c r="U50" s="113" cm="1">
        <f t="array" aca="1" ref="U50" ca="1">INDIRECT("Actuals!R"&amp;$C50&amp;"C"&amp;U$5,FALSE)</f>
        <v>0</v>
      </c>
      <c r="V50" s="113" cm="1">
        <f t="array" aca="1" ref="V50" ca="1">INDIRECT("Actuals!R"&amp;$C50&amp;"C"&amp;V$5,FALSE)</f>
        <v>0</v>
      </c>
      <c r="W50" s="113" cm="1">
        <f t="array" aca="1" ref="W50" ca="1">INDIRECT("Actuals!R"&amp;$C50&amp;"C"&amp;W$5,FALSE)</f>
        <v>0</v>
      </c>
      <c r="X50" s="84" cm="1">
        <f t="array" aca="1" ref="X50" ca="1">INDIRECT("Actuals!R"&amp;$C50&amp;"C"&amp;X$5,FALSE)</f>
        <v>0</v>
      </c>
      <c r="Y50" s="147" cm="1">
        <f t="array" aca="1" ref="Y50" ca="1">INDIRECT("Actuals!R"&amp;$C50&amp;"C"&amp;Y$5,FALSE)</f>
        <v>0</v>
      </c>
    </row>
    <row r="51" spans="2:25" x14ac:dyDescent="0.25">
      <c r="B51">
        <f>ROW('Business Plan'!B34)</f>
        <v>34</v>
      </c>
      <c r="C51">
        <f>ROW(Actuals!B34)</f>
        <v>34</v>
      </c>
      <c r="E51" s="6"/>
      <c r="F51" t="s">
        <v>31</v>
      </c>
      <c r="L51" s="14" t="s">
        <v>22</v>
      </c>
      <c r="N51" s="83">
        <f t="shared" ref="N51" ca="1" si="44">_xlfn.AGGREGATE(9,2,N48:N50)</f>
        <v>-50</v>
      </c>
      <c r="O51" s="113">
        <f t="shared" ref="O51" ca="1" si="45">_xlfn.AGGREGATE(9,2,O48:O50)</f>
        <v>-55</v>
      </c>
      <c r="P51" s="113">
        <f t="shared" ref="P51" ca="1" si="46">_xlfn.AGGREGATE(9,2,P48:P50)</f>
        <v>-65</v>
      </c>
      <c r="Q51" s="113">
        <f t="shared" ref="Q51" ca="1" si="47">_xlfn.AGGREGATE(9,2,Q48:Q50)</f>
        <v>-75</v>
      </c>
      <c r="R51" s="113">
        <f t="shared" ref="R51" ca="1" si="48">_xlfn.AGGREGATE(9,2,R48:R50)</f>
        <v>-95</v>
      </c>
      <c r="S51" s="113">
        <f t="shared" ref="S51" ca="1" si="49">_xlfn.AGGREGATE(9,2,S48:S50)</f>
        <v>-95</v>
      </c>
      <c r="T51" s="113">
        <f t="shared" ref="T51" ca="1" si="50">_xlfn.AGGREGATE(9,2,T48:T50)</f>
        <v>-215</v>
      </c>
      <c r="U51" s="113">
        <f t="shared" ref="U51" ca="1" si="51">_xlfn.AGGREGATE(9,2,U48:U50)</f>
        <v>-145</v>
      </c>
      <c r="V51" s="113">
        <f t="shared" ref="V51" ca="1" si="52">_xlfn.AGGREGATE(9,2,V48:V50)</f>
        <v>-90</v>
      </c>
      <c r="W51" s="113">
        <f t="shared" ref="W51" ca="1" si="53">_xlfn.AGGREGATE(9,2,W48:W50)</f>
        <v>-100</v>
      </c>
      <c r="X51" s="84">
        <f t="shared" ref="X51" ca="1" si="54">_xlfn.AGGREGATE(9,2,X48:X50)</f>
        <v>-110</v>
      </c>
      <c r="Y51" s="147">
        <f t="shared" ref="Y51" ca="1" si="55">_xlfn.AGGREGATE(9,2,Y48:Y50)</f>
        <v>-140</v>
      </c>
    </row>
    <row r="52" spans="2:25" s="16" customFormat="1" x14ac:dyDescent="0.25">
      <c r="B52">
        <f>ROW('Business Plan'!B35)</f>
        <v>35</v>
      </c>
      <c r="C52">
        <f>ROW(Actuals!B35)</f>
        <v>35</v>
      </c>
      <c r="E52" s="39" t="s">
        <v>29</v>
      </c>
      <c r="F52" s="40"/>
      <c r="G52" s="40"/>
      <c r="H52" s="40"/>
      <c r="I52" s="40"/>
      <c r="J52" s="40"/>
      <c r="K52" s="40"/>
      <c r="L52" s="41" t="s">
        <v>22</v>
      </c>
      <c r="N52" s="80">
        <f t="shared" ref="N52" ca="1" si="56">_xlfn.AGGREGATE(9,2,N40:N51)</f>
        <v>150</v>
      </c>
      <c r="O52" s="114">
        <f t="shared" ref="O52" ca="1" si="57">_xlfn.AGGREGATE(9,2,O40:O51)</f>
        <v>125</v>
      </c>
      <c r="P52" s="114">
        <f t="shared" ref="P52" ca="1" si="58">_xlfn.AGGREGATE(9,2,P40:P51)</f>
        <v>200</v>
      </c>
      <c r="Q52" s="114">
        <f t="shared" ref="Q52" ca="1" si="59">_xlfn.AGGREGATE(9,2,Q40:Q51)</f>
        <v>190</v>
      </c>
      <c r="R52" s="114">
        <f t="shared" ref="R52" ca="1" si="60">_xlfn.AGGREGATE(9,2,R40:R51)</f>
        <v>315</v>
      </c>
      <c r="S52" s="114">
        <f t="shared" ref="S52" ca="1" si="61">_xlfn.AGGREGATE(9,2,S40:S51)</f>
        <v>320</v>
      </c>
      <c r="T52" s="114">
        <f t="shared" ref="T52" ca="1" si="62">_xlfn.AGGREGATE(9,2,T40:T51)</f>
        <v>520</v>
      </c>
      <c r="U52" s="114">
        <f t="shared" ref="U52" ca="1" si="63">_xlfn.AGGREGATE(9,2,U40:U51)</f>
        <v>330</v>
      </c>
      <c r="V52" s="114">
        <f t="shared" ref="V52" ca="1" si="64">_xlfn.AGGREGATE(9,2,V40:V51)</f>
        <v>275</v>
      </c>
      <c r="W52" s="114">
        <f t="shared" ref="W52" ca="1" si="65">_xlfn.AGGREGATE(9,2,W40:W51)</f>
        <v>350</v>
      </c>
      <c r="X52" s="81">
        <f t="shared" ref="X52" ca="1" si="66">_xlfn.AGGREGATE(9,2,X40:X51)</f>
        <v>295</v>
      </c>
      <c r="Y52" s="148">
        <f t="shared" ref="Y52" ca="1" si="67">_xlfn.AGGREGATE(9,2,Y40:Y51)</f>
        <v>355</v>
      </c>
    </row>
    <row r="53" spans="2:25" x14ac:dyDescent="0.25">
      <c r="B53">
        <f>ROW('Business Plan'!B36)</f>
        <v>36</v>
      </c>
      <c r="C53">
        <f>ROW(Actuals!B36)</f>
        <v>36</v>
      </c>
      <c r="E53" s="6"/>
      <c r="G53" t="s">
        <v>32</v>
      </c>
      <c r="L53" s="14" t="s">
        <v>22</v>
      </c>
      <c r="N53" s="83" cm="1">
        <f t="array" aca="1" ref="N53" ca="1">INDIRECT("Actuals!R"&amp;$C53&amp;"C"&amp;N$5,FALSE)</f>
        <v>-27.5</v>
      </c>
      <c r="O53" s="113" cm="1">
        <f t="array" aca="1" ref="O53" ca="1">INDIRECT("Actuals!R"&amp;$C53&amp;"C"&amp;O$5,FALSE)</f>
        <v>-27.5</v>
      </c>
      <c r="P53" s="113" cm="1">
        <f t="array" aca="1" ref="P53" ca="1">INDIRECT("Actuals!R"&amp;$C53&amp;"C"&amp;P$5,FALSE)</f>
        <v>-27.5</v>
      </c>
      <c r="Q53" s="113" cm="1">
        <f t="array" aca="1" ref="Q53" ca="1">INDIRECT("Actuals!R"&amp;$C53&amp;"C"&amp;Q$5,FALSE)</f>
        <v>-30</v>
      </c>
      <c r="R53" s="113" cm="1">
        <f t="array" aca="1" ref="R53" ca="1">INDIRECT("Actuals!R"&amp;$C53&amp;"C"&amp;R$5,FALSE)</f>
        <v>-30</v>
      </c>
      <c r="S53" s="113" cm="1">
        <f t="array" aca="1" ref="S53" ca="1">INDIRECT("Actuals!R"&amp;$C53&amp;"C"&amp;S$5,FALSE)</f>
        <v>-30</v>
      </c>
      <c r="T53" s="113" cm="1">
        <f t="array" aca="1" ref="T53" ca="1">INDIRECT("Actuals!R"&amp;$C53&amp;"C"&amp;T$5,FALSE)</f>
        <v>-30</v>
      </c>
      <c r="U53" s="113" cm="1">
        <f t="array" aca="1" ref="U53" ca="1">INDIRECT("Actuals!R"&amp;$C53&amp;"C"&amp;U$5,FALSE)</f>
        <v>-31</v>
      </c>
      <c r="V53" s="113" cm="1">
        <f t="array" aca="1" ref="V53" ca="1">INDIRECT("Actuals!R"&amp;$C53&amp;"C"&amp;V$5,FALSE)</f>
        <v>-32</v>
      </c>
      <c r="W53" s="113" cm="1">
        <f t="array" aca="1" ref="W53" ca="1">INDIRECT("Actuals!R"&amp;$C53&amp;"C"&amp;W$5,FALSE)</f>
        <v>-33</v>
      </c>
      <c r="X53" s="84" cm="1">
        <f t="array" aca="1" ref="X53" ca="1">INDIRECT("Actuals!R"&amp;$C53&amp;"C"&amp;X$5,FALSE)</f>
        <v>-34</v>
      </c>
      <c r="Y53" s="147" cm="1">
        <f t="array" aca="1" ref="Y53" ca="1">INDIRECT("Actuals!R"&amp;$C53&amp;"C"&amp;Y$5,FALSE)</f>
        <v>-37</v>
      </c>
    </row>
    <row r="54" spans="2:25" x14ac:dyDescent="0.25">
      <c r="B54">
        <f>ROW('Business Plan'!B37)</f>
        <v>37</v>
      </c>
      <c r="C54">
        <f>ROW(Actuals!B37)</f>
        <v>37</v>
      </c>
      <c r="E54" s="6"/>
      <c r="G54" t="s">
        <v>34</v>
      </c>
      <c r="L54" s="14" t="s">
        <v>22</v>
      </c>
      <c r="N54" s="83" cm="1">
        <f t="array" aca="1" ref="N54" ca="1">INDIRECT("Actuals!R"&amp;$C54&amp;"C"&amp;N$5,FALSE)</f>
        <v>-5.2</v>
      </c>
      <c r="O54" s="113" cm="1">
        <f t="array" aca="1" ref="O54" ca="1">INDIRECT("Actuals!R"&amp;$C54&amp;"C"&amp;O$5,FALSE)</f>
        <v>-5.7</v>
      </c>
      <c r="P54" s="113" cm="1">
        <f t="array" aca="1" ref="P54" ca="1">INDIRECT("Actuals!R"&amp;$C54&amp;"C"&amp;P$5,FALSE)</f>
        <v>-5.6</v>
      </c>
      <c r="Q54" s="113" cm="1">
        <f t="array" aca="1" ref="Q54" ca="1">INDIRECT("Actuals!R"&amp;$C54&amp;"C"&amp;Q$5,FALSE)</f>
        <v>-5.7</v>
      </c>
      <c r="R54" s="113" cm="1">
        <f t="array" aca="1" ref="R54" ca="1">INDIRECT("Actuals!R"&amp;$C54&amp;"C"&amp;R$5,FALSE)</f>
        <v>-5.0999999999999996</v>
      </c>
      <c r="S54" s="113" cm="1">
        <f t="array" aca="1" ref="S54" ca="1">INDIRECT("Actuals!R"&amp;$C54&amp;"C"&amp;S$5,FALSE)</f>
        <v>-6.4</v>
      </c>
      <c r="T54" s="113" cm="1">
        <f t="array" aca="1" ref="T54" ca="1">INDIRECT("Actuals!R"&amp;$C54&amp;"C"&amp;T$5,FALSE)</f>
        <v>-6.6</v>
      </c>
      <c r="U54" s="113" cm="1">
        <f t="array" aca="1" ref="U54" ca="1">INDIRECT("Actuals!R"&amp;$C54&amp;"C"&amp;U$5,FALSE)</f>
        <v>-6.2</v>
      </c>
      <c r="V54" s="113" cm="1">
        <f t="array" aca="1" ref="V54" ca="1">INDIRECT("Actuals!R"&amp;$C54&amp;"C"&amp;V$5,FALSE)</f>
        <v>-6</v>
      </c>
      <c r="W54" s="113" cm="1">
        <f t="array" aca="1" ref="W54" ca="1">INDIRECT("Actuals!R"&amp;$C54&amp;"C"&amp;W$5,FALSE)</f>
        <v>-7.6</v>
      </c>
      <c r="X54" s="84" cm="1">
        <f t="array" aca="1" ref="X54" ca="1">INDIRECT("Actuals!R"&amp;$C54&amp;"C"&amp;X$5,FALSE)</f>
        <v>-7.8</v>
      </c>
      <c r="Y54" s="147" cm="1">
        <f t="array" aca="1" ref="Y54" ca="1">INDIRECT("Actuals!R"&amp;$C54&amp;"C"&amp;Y$5,FALSE)</f>
        <v>-7.8</v>
      </c>
    </row>
    <row r="55" spans="2:25" x14ac:dyDescent="0.25">
      <c r="B55">
        <f>ROW('Business Plan'!B38)</f>
        <v>38</v>
      </c>
      <c r="C55">
        <f>ROW(Actuals!B38)</f>
        <v>38</v>
      </c>
      <c r="E55" s="6"/>
      <c r="G55" t="s">
        <v>35</v>
      </c>
      <c r="L55" s="14" t="s">
        <v>22</v>
      </c>
      <c r="N55" s="83" cm="1">
        <f t="array" aca="1" ref="N55" ca="1">INDIRECT("Actuals!R"&amp;$C55&amp;"C"&amp;N$5,FALSE)</f>
        <v>-7.8000000000000007</v>
      </c>
      <c r="O55" s="113" cm="1">
        <f t="array" aca="1" ref="O55" ca="1">INDIRECT("Actuals!R"&amp;$C55&amp;"C"&amp;O$5,FALSE)</f>
        <v>-8.5500000000000007</v>
      </c>
      <c r="P55" s="113" cm="1">
        <f t="array" aca="1" ref="P55" ca="1">INDIRECT("Actuals!R"&amp;$C55&amp;"C"&amp;P$5,FALSE)</f>
        <v>-8.3999999999999986</v>
      </c>
      <c r="Q55" s="113" cm="1">
        <f t="array" aca="1" ref="Q55" ca="1">INDIRECT("Actuals!R"&amp;$C55&amp;"C"&amp;Q$5,FALSE)</f>
        <v>-8.5500000000000007</v>
      </c>
      <c r="R55" s="113" cm="1">
        <f t="array" aca="1" ref="R55" ca="1">INDIRECT("Actuals!R"&amp;$C55&amp;"C"&amp;R$5,FALSE)</f>
        <v>-7.6499999999999995</v>
      </c>
      <c r="S55" s="113" cm="1">
        <f t="array" aca="1" ref="S55" ca="1">INDIRECT("Actuals!R"&amp;$C55&amp;"C"&amp;S$5,FALSE)</f>
        <v>-9.6000000000000014</v>
      </c>
      <c r="T55" s="113" cm="1">
        <f t="array" aca="1" ref="T55" ca="1">INDIRECT("Actuals!R"&amp;$C55&amp;"C"&amp;T$5,FALSE)</f>
        <v>-9.8999999999999986</v>
      </c>
      <c r="U55" s="113" cm="1">
        <f t="array" aca="1" ref="U55" ca="1">INDIRECT("Actuals!R"&amp;$C55&amp;"C"&amp;U$5,FALSE)</f>
        <v>-9.3000000000000007</v>
      </c>
      <c r="V55" s="113" cm="1">
        <f t="array" aca="1" ref="V55" ca="1">INDIRECT("Actuals!R"&amp;$C55&amp;"C"&amp;V$5,FALSE)</f>
        <v>-9</v>
      </c>
      <c r="W55" s="113" cm="1">
        <f t="array" aca="1" ref="W55" ca="1">INDIRECT("Actuals!R"&amp;$C55&amp;"C"&amp;W$5,FALSE)</f>
        <v>-11.399999999999999</v>
      </c>
      <c r="X55" s="84" cm="1">
        <f t="array" aca="1" ref="X55" ca="1">INDIRECT("Actuals!R"&amp;$C55&amp;"C"&amp;X$5,FALSE)</f>
        <v>-80</v>
      </c>
      <c r="Y55" s="147" cm="1">
        <f t="array" aca="1" ref="Y55" ca="1">INDIRECT("Actuals!R"&amp;$C55&amp;"C"&amp;Y$5,FALSE)</f>
        <v>-11.7</v>
      </c>
    </row>
    <row r="56" spans="2:25" x14ac:dyDescent="0.25">
      <c r="B56">
        <f>ROW('Business Plan'!B39)</f>
        <v>39</v>
      </c>
      <c r="C56">
        <f>ROW(Actuals!B39)</f>
        <v>39</v>
      </c>
      <c r="E56" s="6"/>
      <c r="G56" t="s">
        <v>36</v>
      </c>
      <c r="L56" s="14" t="s">
        <v>22</v>
      </c>
      <c r="N56" s="83" cm="1">
        <f t="array" aca="1" ref="N56" ca="1">INDIRECT("Actuals!R"&amp;$C56&amp;"C"&amp;N$5,FALSE)</f>
        <v>-2.6</v>
      </c>
      <c r="O56" s="113" cm="1">
        <f t="array" aca="1" ref="O56" ca="1">INDIRECT("Actuals!R"&amp;$C56&amp;"C"&amp;O$5,FALSE)</f>
        <v>0</v>
      </c>
      <c r="P56" s="113" cm="1">
        <f t="array" aca="1" ref="P56" ca="1">INDIRECT("Actuals!R"&amp;$C56&amp;"C"&amp;P$5,FALSE)</f>
        <v>-2.8</v>
      </c>
      <c r="Q56" s="113" cm="1">
        <f t="array" aca="1" ref="Q56" ca="1">INDIRECT("Actuals!R"&amp;$C56&amp;"C"&amp;Q$5,FALSE)</f>
        <v>0</v>
      </c>
      <c r="R56" s="113" cm="1">
        <f t="array" aca="1" ref="R56" ca="1">INDIRECT("Actuals!R"&amp;$C56&amp;"C"&amp;R$5,FALSE)</f>
        <v>-2.5499999999999998</v>
      </c>
      <c r="S56" s="113" cm="1">
        <f t="array" aca="1" ref="S56" ca="1">INDIRECT("Actuals!R"&amp;$C56&amp;"C"&amp;S$5,FALSE)</f>
        <v>-3.2</v>
      </c>
      <c r="T56" s="113" cm="1">
        <f t="array" aca="1" ref="T56" ca="1">INDIRECT("Actuals!R"&amp;$C56&amp;"C"&amp;T$5,FALSE)</f>
        <v>0</v>
      </c>
      <c r="U56" s="113" cm="1">
        <f t="array" aca="1" ref="U56" ca="1">INDIRECT("Actuals!R"&amp;$C56&amp;"C"&amp;U$5,FALSE)</f>
        <v>-3.1</v>
      </c>
      <c r="V56" s="113" cm="1">
        <f t="array" aca="1" ref="V56" ca="1">INDIRECT("Actuals!R"&amp;$C56&amp;"C"&amp;V$5,FALSE)</f>
        <v>-3</v>
      </c>
      <c r="W56" s="113" cm="1">
        <f t="array" aca="1" ref="W56" ca="1">INDIRECT("Actuals!R"&amp;$C56&amp;"C"&amp;W$5,FALSE)</f>
        <v>-3.8</v>
      </c>
      <c r="X56" s="84" cm="1">
        <f t="array" aca="1" ref="X56" ca="1">INDIRECT("Actuals!R"&amp;$C56&amp;"C"&amp;X$5,FALSE)</f>
        <v>-3.9</v>
      </c>
      <c r="Y56" s="147" cm="1">
        <f t="array" aca="1" ref="Y56" ca="1">INDIRECT("Actuals!R"&amp;$C56&amp;"C"&amp;Y$5,FALSE)</f>
        <v>-3.9</v>
      </c>
    </row>
    <row r="57" spans="2:25" x14ac:dyDescent="0.25">
      <c r="B57">
        <f>ROW('Business Plan'!B40)</f>
        <v>40</v>
      </c>
      <c r="C57">
        <f>ROW(Actuals!B40)</f>
        <v>40</v>
      </c>
      <c r="E57" s="6"/>
      <c r="G57" t="s">
        <v>33</v>
      </c>
      <c r="L57" s="14" t="s">
        <v>22</v>
      </c>
      <c r="N57" s="83" cm="1">
        <f t="array" aca="1" ref="N57" ca="1">INDIRECT("Actuals!R"&amp;$C57&amp;"C"&amp;N$5,FALSE)</f>
        <v>-5</v>
      </c>
      <c r="O57" s="113" cm="1">
        <f t="array" aca="1" ref="O57" ca="1">INDIRECT("Actuals!R"&amp;$C57&amp;"C"&amp;O$5,FALSE)</f>
        <v>-5</v>
      </c>
      <c r="P57" s="113" cm="1">
        <f t="array" aca="1" ref="P57" ca="1">INDIRECT("Actuals!R"&amp;$C57&amp;"C"&amp;P$5,FALSE)</f>
        <v>-5</v>
      </c>
      <c r="Q57" s="113" cm="1">
        <f t="array" aca="1" ref="Q57" ca="1">INDIRECT("Actuals!R"&amp;$C57&amp;"C"&amp;Q$5,FALSE)</f>
        <v>-5</v>
      </c>
      <c r="R57" s="113" cm="1">
        <f t="array" aca="1" ref="R57" ca="1">INDIRECT("Actuals!R"&amp;$C57&amp;"C"&amp;R$5,FALSE)</f>
        <v>-5</v>
      </c>
      <c r="S57" s="113" cm="1">
        <f t="array" aca="1" ref="S57" ca="1">INDIRECT("Actuals!R"&amp;$C57&amp;"C"&amp;S$5,FALSE)</f>
        <v>-5</v>
      </c>
      <c r="T57" s="113" cm="1">
        <f t="array" aca="1" ref="T57" ca="1">INDIRECT("Actuals!R"&amp;$C57&amp;"C"&amp;T$5,FALSE)</f>
        <v>-5</v>
      </c>
      <c r="U57" s="113" cm="1">
        <f t="array" aca="1" ref="U57" ca="1">INDIRECT("Actuals!R"&amp;$C57&amp;"C"&amp;U$5,FALSE)</f>
        <v>-7</v>
      </c>
      <c r="V57" s="113" cm="1">
        <f t="array" aca="1" ref="V57" ca="1">INDIRECT("Actuals!R"&amp;$C57&amp;"C"&amp;V$5,FALSE)</f>
        <v>-7</v>
      </c>
      <c r="W57" s="113" cm="1">
        <f t="array" aca="1" ref="W57" ca="1">INDIRECT("Actuals!R"&amp;$C57&amp;"C"&amp;W$5,FALSE)</f>
        <v>-7</v>
      </c>
      <c r="X57" s="84" cm="1">
        <f t="array" aca="1" ref="X57" ca="1">INDIRECT("Actuals!R"&amp;$C57&amp;"C"&amp;X$5,FALSE)</f>
        <v>-7</v>
      </c>
      <c r="Y57" s="147" cm="1">
        <f t="array" aca="1" ref="Y57" ca="1">INDIRECT("Actuals!R"&amp;$C57&amp;"C"&amp;Y$5,FALSE)</f>
        <v>-7</v>
      </c>
    </row>
    <row r="58" spans="2:25" x14ac:dyDescent="0.25">
      <c r="B58">
        <f>ROW('Business Plan'!B41)</f>
        <v>41</v>
      </c>
      <c r="C58">
        <f>ROW(Actuals!B41)</f>
        <v>41</v>
      </c>
      <c r="E58" s="6"/>
      <c r="G58" t="s">
        <v>38</v>
      </c>
      <c r="L58" s="14" t="s">
        <v>22</v>
      </c>
      <c r="N58" s="83" cm="1">
        <f t="array" aca="1" ref="N58" ca="1">INDIRECT("Actuals!R"&amp;$C58&amp;"C"&amp;N$5,FALSE)</f>
        <v>-7.4</v>
      </c>
      <c r="O58" s="113" cm="1">
        <f t="array" aca="1" ref="O58" ca="1">INDIRECT("Actuals!R"&amp;$C58&amp;"C"&amp;O$5,FALSE)</f>
        <v>-5.3</v>
      </c>
      <c r="P58" s="113" cm="1">
        <f t="array" aca="1" ref="P58" ca="1">INDIRECT("Actuals!R"&amp;$C58&amp;"C"&amp;P$5,FALSE)</f>
        <v>-5.9</v>
      </c>
      <c r="Q58" s="113" cm="1">
        <f t="array" aca="1" ref="Q58" ca="1">INDIRECT("Actuals!R"&amp;$C58&amp;"C"&amp;Q$5,FALSE)</f>
        <v>-7.1</v>
      </c>
      <c r="R58" s="113" cm="1">
        <f t="array" aca="1" ref="R58" ca="1">INDIRECT("Actuals!R"&amp;$C58&amp;"C"&amp;R$5,FALSE)</f>
        <v>-6</v>
      </c>
      <c r="S58" s="113" cm="1">
        <f t="array" aca="1" ref="S58" ca="1">INDIRECT("Actuals!R"&amp;$C58&amp;"C"&amp;S$5,FALSE)</f>
        <v>-4.7</v>
      </c>
      <c r="T58" s="113" cm="1">
        <f t="array" aca="1" ref="T58" ca="1">INDIRECT("Actuals!R"&amp;$C58&amp;"C"&amp;T$5,FALSE)</f>
        <v>-7.3</v>
      </c>
      <c r="U58" s="113" cm="1">
        <f t="array" aca="1" ref="U58" ca="1">INDIRECT("Actuals!R"&amp;$C58&amp;"C"&amp;U$5,FALSE)</f>
        <v>-7</v>
      </c>
      <c r="V58" s="113" cm="1">
        <f t="array" aca="1" ref="V58" ca="1">INDIRECT("Actuals!R"&amp;$C58&amp;"C"&amp;V$5,FALSE)</f>
        <v>-5</v>
      </c>
      <c r="W58" s="113" cm="1">
        <f t="array" aca="1" ref="W58" ca="1">INDIRECT("Actuals!R"&amp;$C58&amp;"C"&amp;W$5,FALSE)</f>
        <v>-6.4</v>
      </c>
      <c r="X58" s="84" cm="1">
        <f t="array" aca="1" ref="X58" ca="1">INDIRECT("Actuals!R"&amp;$C58&amp;"C"&amp;X$5,FALSE)</f>
        <v>-5.6</v>
      </c>
      <c r="Y58" s="147" cm="1">
        <f t="array" aca="1" ref="Y58" ca="1">INDIRECT("Actuals!R"&amp;$C58&amp;"C"&amp;Y$5,FALSE)</f>
        <v>-4.2</v>
      </c>
    </row>
    <row r="59" spans="2:25" x14ac:dyDescent="0.25">
      <c r="B59">
        <f>ROW('Business Plan'!B42)</f>
        <v>42</v>
      </c>
      <c r="C59">
        <f>ROW(Actuals!B42)</f>
        <v>42</v>
      </c>
      <c r="E59" s="6"/>
      <c r="G59" t="s">
        <v>53</v>
      </c>
      <c r="L59" s="14" t="s">
        <v>22</v>
      </c>
      <c r="N59" s="83" cm="1">
        <f t="array" aca="1" ref="N59" ca="1">INDIRECT("Actuals!R"&amp;$C59&amp;"C"&amp;N$5,FALSE)</f>
        <v>0</v>
      </c>
      <c r="O59" s="113" cm="1">
        <f t="array" aca="1" ref="O59" ca="1">INDIRECT("Actuals!R"&amp;$C59&amp;"C"&amp;O$5,FALSE)</f>
        <v>0</v>
      </c>
      <c r="P59" s="113" cm="1">
        <f t="array" aca="1" ref="P59" ca="1">INDIRECT("Actuals!R"&amp;$C59&amp;"C"&amp;P$5,FALSE)</f>
        <v>0</v>
      </c>
      <c r="Q59" s="113" cm="1">
        <f t="array" aca="1" ref="Q59" ca="1">INDIRECT("Actuals!R"&amp;$C59&amp;"C"&amp;Q$5,FALSE)</f>
        <v>0</v>
      </c>
      <c r="R59" s="113" cm="1">
        <f t="array" aca="1" ref="R59" ca="1">INDIRECT("Actuals!R"&amp;$C59&amp;"C"&amp;R$5,FALSE)</f>
        <v>0</v>
      </c>
      <c r="S59" s="113" cm="1">
        <f t="array" aca="1" ref="S59" ca="1">INDIRECT("Actuals!R"&amp;$C59&amp;"C"&amp;S$5,FALSE)</f>
        <v>0</v>
      </c>
      <c r="T59" s="113" cm="1">
        <f t="array" aca="1" ref="T59" ca="1">INDIRECT("Actuals!R"&amp;$C59&amp;"C"&amp;T$5,FALSE)</f>
        <v>0</v>
      </c>
      <c r="U59" s="113" cm="1">
        <f t="array" aca="1" ref="U59" ca="1">INDIRECT("Actuals!R"&amp;$C59&amp;"C"&amp;U$5,FALSE)</f>
        <v>0</v>
      </c>
      <c r="V59" s="113" cm="1">
        <f t="array" aca="1" ref="V59" ca="1">INDIRECT("Actuals!R"&amp;$C59&amp;"C"&amp;V$5,FALSE)</f>
        <v>0</v>
      </c>
      <c r="W59" s="113" cm="1">
        <f t="array" aca="1" ref="W59" ca="1">INDIRECT("Actuals!R"&amp;$C59&amp;"C"&amp;W$5,FALSE)</f>
        <v>0</v>
      </c>
      <c r="X59" s="84" cm="1">
        <f t="array" aca="1" ref="X59" ca="1">INDIRECT("Actuals!R"&amp;$C59&amp;"C"&amp;X$5,FALSE)</f>
        <v>0</v>
      </c>
      <c r="Y59" s="147" cm="1">
        <f t="array" aca="1" ref="Y59" ca="1">INDIRECT("Actuals!R"&amp;$C59&amp;"C"&amp;Y$5,FALSE)</f>
        <v>0</v>
      </c>
    </row>
    <row r="60" spans="2:25" x14ac:dyDescent="0.25">
      <c r="B60">
        <f>ROW('Business Plan'!B43)</f>
        <v>43</v>
      </c>
      <c r="C60">
        <f>ROW(Actuals!B43)</f>
        <v>43</v>
      </c>
      <c r="E60" s="6"/>
      <c r="G60" t="s">
        <v>37</v>
      </c>
      <c r="L60" s="14" t="s">
        <v>22</v>
      </c>
      <c r="N60" s="83" cm="1">
        <f t="array" aca="1" ref="N60" ca="1">INDIRECT("Actuals!R"&amp;$C60&amp;"C"&amp;N$5,FALSE)</f>
        <v>-2</v>
      </c>
      <c r="O60" s="113" cm="1">
        <f t="array" aca="1" ref="O60" ca="1">INDIRECT("Actuals!R"&amp;$C60&amp;"C"&amp;O$5,FALSE)</f>
        <v>-2</v>
      </c>
      <c r="P60" s="113" cm="1">
        <f t="array" aca="1" ref="P60" ca="1">INDIRECT("Actuals!R"&amp;$C60&amp;"C"&amp;P$5,FALSE)</f>
        <v>-2</v>
      </c>
      <c r="Q60" s="113" cm="1">
        <f t="array" aca="1" ref="Q60" ca="1">INDIRECT("Actuals!R"&amp;$C60&amp;"C"&amp;Q$5,FALSE)</f>
        <v>-2</v>
      </c>
      <c r="R60" s="113" cm="1">
        <f t="array" aca="1" ref="R60" ca="1">INDIRECT("Actuals!R"&amp;$C60&amp;"C"&amp;R$5,FALSE)</f>
        <v>-2</v>
      </c>
      <c r="S60" s="113" cm="1">
        <f t="array" aca="1" ref="S60" ca="1">INDIRECT("Actuals!R"&amp;$C60&amp;"C"&amp;S$5,FALSE)</f>
        <v>-2</v>
      </c>
      <c r="T60" s="113" cm="1">
        <f t="array" aca="1" ref="T60" ca="1">INDIRECT("Actuals!R"&amp;$C60&amp;"C"&amp;T$5,FALSE)</f>
        <v>-2</v>
      </c>
      <c r="U60" s="113" cm="1">
        <f t="array" aca="1" ref="U60" ca="1">INDIRECT("Actuals!R"&amp;$C60&amp;"C"&amp;U$5,FALSE)</f>
        <v>-2</v>
      </c>
      <c r="V60" s="113" cm="1">
        <f t="array" aca="1" ref="V60" ca="1">INDIRECT("Actuals!R"&amp;$C60&amp;"C"&amp;V$5,FALSE)</f>
        <v>-4</v>
      </c>
      <c r="W60" s="113" cm="1">
        <f t="array" aca="1" ref="W60" ca="1">INDIRECT("Actuals!R"&amp;$C60&amp;"C"&amp;W$5,FALSE)</f>
        <v>-4</v>
      </c>
      <c r="X60" s="84" cm="1">
        <f t="array" aca="1" ref="X60" ca="1">INDIRECT("Actuals!R"&amp;$C60&amp;"C"&amp;X$5,FALSE)</f>
        <v>-4</v>
      </c>
      <c r="Y60" s="147" cm="1">
        <f t="array" aca="1" ref="Y60" ca="1">INDIRECT("Actuals!R"&amp;$C60&amp;"C"&amp;Y$5,FALSE)</f>
        <v>-4</v>
      </c>
    </row>
    <row r="61" spans="2:25" x14ac:dyDescent="0.25">
      <c r="B61">
        <f>ROW('Business Plan'!B44)</f>
        <v>44</v>
      </c>
      <c r="C61">
        <f>ROW(Actuals!B44)</f>
        <v>44</v>
      </c>
      <c r="E61" s="6"/>
      <c r="F61" t="s">
        <v>39</v>
      </c>
      <c r="L61" s="14" t="s">
        <v>22</v>
      </c>
      <c r="N61" s="83">
        <f t="shared" ref="N61" ca="1" si="68">_xlfn.AGGREGATE(9,2,N53:N60)</f>
        <v>-57.5</v>
      </c>
      <c r="O61" s="113">
        <f t="shared" ref="O61" ca="1" si="69">_xlfn.AGGREGATE(9,2,O53:O60)</f>
        <v>-54.05</v>
      </c>
      <c r="P61" s="113">
        <f t="shared" ref="P61" ca="1" si="70">_xlfn.AGGREGATE(9,2,P53:P60)</f>
        <v>-57.199999999999996</v>
      </c>
      <c r="Q61" s="113">
        <f t="shared" ref="Q61" ca="1" si="71">_xlfn.AGGREGATE(9,2,Q53:Q60)</f>
        <v>-58.35</v>
      </c>
      <c r="R61" s="113">
        <f t="shared" ref="R61" ca="1" si="72">_xlfn.AGGREGATE(9,2,R53:R60)</f>
        <v>-58.3</v>
      </c>
      <c r="S61" s="113">
        <f t="shared" ref="S61" ca="1" si="73">_xlfn.AGGREGATE(9,2,S53:S60)</f>
        <v>-60.900000000000006</v>
      </c>
      <c r="T61" s="113">
        <f t="shared" ref="T61" ca="1" si="74">_xlfn.AGGREGATE(9,2,T53:T60)</f>
        <v>-60.8</v>
      </c>
      <c r="U61" s="113">
        <f t="shared" ref="U61" ca="1" si="75">_xlfn.AGGREGATE(9,2,U53:U60)</f>
        <v>-65.599999999999994</v>
      </c>
      <c r="V61" s="113">
        <f t="shared" ref="V61" ca="1" si="76">_xlfn.AGGREGATE(9,2,V53:V60)</f>
        <v>-66</v>
      </c>
      <c r="W61" s="113">
        <f t="shared" ref="W61" ca="1" si="77">_xlfn.AGGREGATE(9,2,W53:W60)</f>
        <v>-73.2</v>
      </c>
      <c r="X61" s="84">
        <f t="shared" ref="X61" ca="1" si="78">_xlfn.AGGREGATE(9,2,X53:X60)</f>
        <v>-142.29999999999998</v>
      </c>
      <c r="Y61" s="147">
        <f t="shared" ref="Y61" ca="1" si="79">_xlfn.AGGREGATE(9,2,Y53:Y60)</f>
        <v>-75.600000000000009</v>
      </c>
    </row>
    <row r="62" spans="2:25" x14ac:dyDescent="0.25">
      <c r="B62">
        <f>ROW('Business Plan'!B45)</f>
        <v>45</v>
      </c>
      <c r="C62">
        <f>ROW(Actuals!B45)</f>
        <v>45</v>
      </c>
      <c r="E62" s="39" t="s">
        <v>40</v>
      </c>
      <c r="F62" s="42"/>
      <c r="G62" s="42"/>
      <c r="H62" s="42"/>
      <c r="I62" s="42"/>
      <c r="J62" s="42"/>
      <c r="K62" s="42"/>
      <c r="L62" s="41" t="s">
        <v>22</v>
      </c>
      <c r="N62" s="80">
        <f t="shared" ref="N62" ca="1" si="80">_xlfn.AGGREGATE(9,2,N40:N61)</f>
        <v>92.5</v>
      </c>
      <c r="O62" s="114">
        <f t="shared" ref="O62" ca="1" si="81">_xlfn.AGGREGATE(9,2,O40:O61)</f>
        <v>70.95</v>
      </c>
      <c r="P62" s="114">
        <f t="shared" ref="P62" ca="1" si="82">_xlfn.AGGREGATE(9,2,P40:P61)</f>
        <v>142.79999999999998</v>
      </c>
      <c r="Q62" s="114">
        <f t="shared" ref="Q62" ca="1" si="83">_xlfn.AGGREGATE(9,2,Q40:Q61)</f>
        <v>131.65</v>
      </c>
      <c r="R62" s="114">
        <f t="shared" ref="R62" ca="1" si="84">_xlfn.AGGREGATE(9,2,R40:R61)</f>
        <v>256.7</v>
      </c>
      <c r="S62" s="114">
        <f t="shared" ref="S62" ca="1" si="85">_xlfn.AGGREGATE(9,2,S40:S61)</f>
        <v>259.10000000000002</v>
      </c>
      <c r="T62" s="114">
        <f t="shared" ref="T62" ca="1" si="86">_xlfn.AGGREGATE(9,2,T40:T61)</f>
        <v>459.2</v>
      </c>
      <c r="U62" s="114">
        <f t="shared" ref="U62" ca="1" si="87">_xlfn.AGGREGATE(9,2,U40:U61)</f>
        <v>264.39999999999998</v>
      </c>
      <c r="V62" s="114">
        <f t="shared" ref="V62" ca="1" si="88">_xlfn.AGGREGATE(9,2,V40:V61)</f>
        <v>209</v>
      </c>
      <c r="W62" s="114">
        <f t="shared" ref="W62" ca="1" si="89">_xlfn.AGGREGATE(9,2,W40:W61)</f>
        <v>276.8</v>
      </c>
      <c r="X62" s="81">
        <f t="shared" ref="X62" ca="1" si="90">_xlfn.AGGREGATE(9,2,X40:X61)</f>
        <v>152.69999999999999</v>
      </c>
      <c r="Y62" s="148">
        <f t="shared" ref="Y62" ca="1" si="91">_xlfn.AGGREGATE(9,2,Y40:Y61)</f>
        <v>279.40000000000003</v>
      </c>
    </row>
    <row r="63" spans="2:25" x14ac:dyDescent="0.25">
      <c r="B63">
        <f>ROW('Business Plan'!B46)</f>
        <v>46</v>
      </c>
      <c r="C63">
        <f>ROW(Actuals!B46)</f>
        <v>46</v>
      </c>
      <c r="E63" s="15"/>
      <c r="F63" t="s">
        <v>41</v>
      </c>
      <c r="L63" s="14" t="s">
        <v>22</v>
      </c>
      <c r="N63" s="83" cm="1">
        <f t="array" aca="1" ref="N63" ca="1">INDIRECT("Actuals!R"&amp;$C63&amp;"C"&amp;N$5,FALSE)</f>
        <v>-5</v>
      </c>
      <c r="O63" s="113" cm="1">
        <f t="array" aca="1" ref="O63" ca="1">INDIRECT("Actuals!R"&amp;$C63&amp;"C"&amp;O$5,FALSE)</f>
        <v>-5</v>
      </c>
      <c r="P63" s="113" cm="1">
        <f t="array" aca="1" ref="P63" ca="1">INDIRECT("Actuals!R"&amp;$C63&amp;"C"&amp;P$5,FALSE)</f>
        <v>-5</v>
      </c>
      <c r="Q63" s="113" cm="1">
        <f t="array" aca="1" ref="Q63" ca="1">INDIRECT("Actuals!R"&amp;$C63&amp;"C"&amp;Q$5,FALSE)</f>
        <v>-5</v>
      </c>
      <c r="R63" s="113" cm="1">
        <f t="array" aca="1" ref="R63" ca="1">INDIRECT("Actuals!R"&amp;$C63&amp;"C"&amp;R$5,FALSE)</f>
        <v>-5</v>
      </c>
      <c r="S63" s="113" cm="1">
        <f t="array" aca="1" ref="S63" ca="1">INDIRECT("Actuals!R"&amp;$C63&amp;"C"&amp;S$5,FALSE)</f>
        <v>-5</v>
      </c>
      <c r="T63" s="113" cm="1">
        <f t="array" aca="1" ref="T63" ca="1">INDIRECT("Actuals!R"&amp;$C63&amp;"C"&amp;T$5,FALSE)</f>
        <v>-5</v>
      </c>
      <c r="U63" s="113" cm="1">
        <f t="array" aca="1" ref="U63" ca="1">INDIRECT("Actuals!R"&amp;$C63&amp;"C"&amp;U$5,FALSE)</f>
        <v>-5</v>
      </c>
      <c r="V63" s="113" cm="1">
        <f t="array" aca="1" ref="V63" ca="1">INDIRECT("Actuals!R"&amp;$C63&amp;"C"&amp;V$5,FALSE)</f>
        <v>-10</v>
      </c>
      <c r="W63" s="113" cm="1">
        <f t="array" aca="1" ref="W63" ca="1">INDIRECT("Actuals!R"&amp;$C63&amp;"C"&amp;W$5,FALSE)</f>
        <v>-10</v>
      </c>
      <c r="X63" s="84" cm="1">
        <f t="array" aca="1" ref="X63" ca="1">INDIRECT("Actuals!R"&amp;$C63&amp;"C"&amp;X$5,FALSE)</f>
        <v>-10</v>
      </c>
      <c r="Y63" s="147" cm="1">
        <f t="array" aca="1" ref="Y63" ca="1">INDIRECT("Actuals!R"&amp;$C63&amp;"C"&amp;Y$5,FALSE)</f>
        <v>-10</v>
      </c>
    </row>
    <row r="64" spans="2:25" x14ac:dyDescent="0.25">
      <c r="B64">
        <f>ROW('Business Plan'!B47)</f>
        <v>47</v>
      </c>
      <c r="C64">
        <f>ROW(Actuals!B47)</f>
        <v>47</v>
      </c>
      <c r="E64" s="15"/>
      <c r="F64" t="s">
        <v>42</v>
      </c>
      <c r="L64" s="14" t="s">
        <v>22</v>
      </c>
      <c r="N64" s="83" cm="1">
        <f t="array" aca="1" ref="N64" ca="1">INDIRECT("Actuals!R"&amp;$C64&amp;"C"&amp;N$5,FALSE)</f>
        <v>0</v>
      </c>
      <c r="O64" s="113" cm="1">
        <f t="array" aca="1" ref="O64" ca="1">INDIRECT("Actuals!R"&amp;$C64&amp;"C"&amp;O$5,FALSE)</f>
        <v>0</v>
      </c>
      <c r="P64" s="113" cm="1">
        <f t="array" aca="1" ref="P64" ca="1">INDIRECT("Actuals!R"&amp;$C64&amp;"C"&amp;P$5,FALSE)</f>
        <v>0</v>
      </c>
      <c r="Q64" s="113" cm="1">
        <f t="array" aca="1" ref="Q64" ca="1">INDIRECT("Actuals!R"&amp;$C64&amp;"C"&amp;Q$5,FALSE)</f>
        <v>0</v>
      </c>
      <c r="R64" s="113" cm="1">
        <f t="array" aca="1" ref="R64" ca="1">INDIRECT("Actuals!R"&amp;$C64&amp;"C"&amp;R$5,FALSE)</f>
        <v>0</v>
      </c>
      <c r="S64" s="113" cm="1">
        <f t="array" aca="1" ref="S64" ca="1">INDIRECT("Actuals!R"&amp;$C64&amp;"C"&amp;S$5,FALSE)</f>
        <v>0</v>
      </c>
      <c r="T64" s="113" cm="1">
        <f t="array" aca="1" ref="T64" ca="1">INDIRECT("Actuals!R"&amp;$C64&amp;"C"&amp;T$5,FALSE)</f>
        <v>0</v>
      </c>
      <c r="U64" s="113" cm="1">
        <f t="array" aca="1" ref="U64" ca="1">INDIRECT("Actuals!R"&amp;$C64&amp;"C"&amp;U$5,FALSE)</f>
        <v>0</v>
      </c>
      <c r="V64" s="113" cm="1">
        <f t="array" aca="1" ref="V64" ca="1">INDIRECT("Actuals!R"&amp;$C64&amp;"C"&amp;V$5,FALSE)</f>
        <v>0</v>
      </c>
      <c r="W64" s="113" cm="1">
        <f t="array" aca="1" ref="W64" ca="1">INDIRECT("Actuals!R"&amp;$C64&amp;"C"&amp;W$5,FALSE)</f>
        <v>0</v>
      </c>
      <c r="X64" s="84" cm="1">
        <f t="array" aca="1" ref="X64" ca="1">INDIRECT("Actuals!R"&amp;$C64&amp;"C"&amp;X$5,FALSE)</f>
        <v>0</v>
      </c>
      <c r="Y64" s="147" cm="1">
        <f t="array" aca="1" ref="Y64" ca="1">INDIRECT("Actuals!R"&amp;$C64&amp;"C"&amp;Y$5,FALSE)</f>
        <v>0</v>
      </c>
    </row>
    <row r="65" spans="2:25" x14ac:dyDescent="0.25">
      <c r="B65">
        <f>ROW('Business Plan'!B48)</f>
        <v>48</v>
      </c>
      <c r="C65">
        <f>ROW(Actuals!B48)</f>
        <v>48</v>
      </c>
      <c r="E65" s="6"/>
      <c r="F65" t="s">
        <v>43</v>
      </c>
      <c r="L65" s="14" t="s">
        <v>22</v>
      </c>
      <c r="N65" s="83" cm="1">
        <f t="array" aca="1" ref="N65" ca="1">INDIRECT("Actuals!R"&amp;$C65&amp;"C"&amp;N$5,FALSE)</f>
        <v>0</v>
      </c>
      <c r="O65" s="113" cm="1">
        <f t="array" aca="1" ref="O65" ca="1">INDIRECT("Actuals!R"&amp;$C65&amp;"C"&amp;O$5,FALSE)</f>
        <v>0</v>
      </c>
      <c r="P65" s="113" cm="1">
        <f t="array" aca="1" ref="P65" ca="1">INDIRECT("Actuals!R"&amp;$C65&amp;"C"&amp;P$5,FALSE)</f>
        <v>0</v>
      </c>
      <c r="Q65" s="113" cm="1">
        <f t="array" aca="1" ref="Q65" ca="1">INDIRECT("Actuals!R"&amp;$C65&amp;"C"&amp;Q$5,FALSE)</f>
        <v>0</v>
      </c>
      <c r="R65" s="113" cm="1">
        <f t="array" aca="1" ref="R65" ca="1">INDIRECT("Actuals!R"&amp;$C65&amp;"C"&amp;R$5,FALSE)</f>
        <v>0</v>
      </c>
      <c r="S65" s="113" cm="1">
        <f t="array" aca="1" ref="S65" ca="1">INDIRECT("Actuals!R"&amp;$C65&amp;"C"&amp;S$5,FALSE)</f>
        <v>0</v>
      </c>
      <c r="T65" s="113" cm="1">
        <f t="array" aca="1" ref="T65" ca="1">INDIRECT("Actuals!R"&amp;$C65&amp;"C"&amp;T$5,FALSE)</f>
        <v>0</v>
      </c>
      <c r="U65" s="113" cm="1">
        <f t="array" aca="1" ref="U65" ca="1">INDIRECT("Actuals!R"&amp;$C65&amp;"C"&amp;U$5,FALSE)</f>
        <v>0</v>
      </c>
      <c r="V65" s="113" cm="1">
        <f t="array" aca="1" ref="V65" ca="1">INDIRECT("Actuals!R"&amp;$C65&amp;"C"&amp;V$5,FALSE)</f>
        <v>0</v>
      </c>
      <c r="W65" s="113" cm="1">
        <f t="array" aca="1" ref="W65" ca="1">INDIRECT("Actuals!R"&amp;$C65&amp;"C"&amp;W$5,FALSE)</f>
        <v>0</v>
      </c>
      <c r="X65" s="84" cm="1">
        <f t="array" aca="1" ref="X65" ca="1">INDIRECT("Actuals!R"&amp;$C65&amp;"C"&amp;X$5,FALSE)</f>
        <v>0</v>
      </c>
      <c r="Y65" s="147" cm="1">
        <f t="array" aca="1" ref="Y65" ca="1">INDIRECT("Actuals!R"&amp;$C65&amp;"C"&amp;Y$5,FALSE)</f>
        <v>0</v>
      </c>
    </row>
    <row r="66" spans="2:25" x14ac:dyDescent="0.25">
      <c r="B66">
        <f>ROW('Business Plan'!B49)</f>
        <v>49</v>
      </c>
      <c r="C66">
        <f>ROW(Actuals!B49)</f>
        <v>49</v>
      </c>
      <c r="E66" s="23" t="s">
        <v>44</v>
      </c>
      <c r="F66" s="24"/>
      <c r="G66" s="24"/>
      <c r="H66" s="24"/>
      <c r="I66" s="24"/>
      <c r="J66" s="24"/>
      <c r="K66" s="24"/>
      <c r="L66" s="25" t="s">
        <v>22</v>
      </c>
      <c r="N66" s="89">
        <f t="shared" ref="N66" ca="1" si="92">_xlfn.AGGREGATE(9,2,N40:N65)</f>
        <v>87.5</v>
      </c>
      <c r="O66" s="116">
        <f t="shared" ref="O66" ca="1" si="93">_xlfn.AGGREGATE(9,2,O40:O65)</f>
        <v>65.95</v>
      </c>
      <c r="P66" s="116">
        <f t="shared" ref="P66" ca="1" si="94">_xlfn.AGGREGATE(9,2,P40:P65)</f>
        <v>137.79999999999998</v>
      </c>
      <c r="Q66" s="116">
        <f t="shared" ref="Q66" ca="1" si="95">_xlfn.AGGREGATE(9,2,Q40:Q65)</f>
        <v>126.65</v>
      </c>
      <c r="R66" s="116">
        <f t="shared" ref="R66" ca="1" si="96">_xlfn.AGGREGATE(9,2,R40:R65)</f>
        <v>251.7</v>
      </c>
      <c r="S66" s="116">
        <f t="shared" ref="S66" ca="1" si="97">_xlfn.AGGREGATE(9,2,S40:S65)</f>
        <v>254.10000000000002</v>
      </c>
      <c r="T66" s="116">
        <f t="shared" ref="T66" ca="1" si="98">_xlfn.AGGREGATE(9,2,T40:T65)</f>
        <v>454.2</v>
      </c>
      <c r="U66" s="116">
        <f t="shared" ref="U66" ca="1" si="99">_xlfn.AGGREGATE(9,2,U40:U65)</f>
        <v>259.39999999999998</v>
      </c>
      <c r="V66" s="116">
        <f t="shared" ref="V66" ca="1" si="100">_xlfn.AGGREGATE(9,2,V40:V65)</f>
        <v>199</v>
      </c>
      <c r="W66" s="116">
        <f t="shared" ref="W66" ca="1" si="101">_xlfn.AGGREGATE(9,2,W40:W65)</f>
        <v>266.8</v>
      </c>
      <c r="X66" s="90">
        <f t="shared" ref="X66" ca="1" si="102">_xlfn.AGGREGATE(9,2,X40:X65)</f>
        <v>142.69999999999999</v>
      </c>
      <c r="Y66" s="150">
        <f t="shared" ref="Y66" ca="1" si="103">_xlfn.AGGREGATE(9,2,Y40:Y65)</f>
        <v>269.40000000000003</v>
      </c>
    </row>
    <row r="67" spans="2:25" x14ac:dyDescent="0.25">
      <c r="Y67" s="129"/>
    </row>
    <row r="68" spans="2:25" x14ac:dyDescent="0.25">
      <c r="E68" s="3" t="s">
        <v>45</v>
      </c>
      <c r="F68" s="2"/>
      <c r="G68" s="2"/>
      <c r="H68" s="2"/>
      <c r="I68" s="2"/>
      <c r="J68" s="2"/>
      <c r="K68" s="2"/>
      <c r="L68" s="1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30"/>
    </row>
    <row r="69" spans="2:25" x14ac:dyDescent="0.25">
      <c r="Y69" s="129"/>
    </row>
    <row r="70" spans="2:25" x14ac:dyDescent="0.25">
      <c r="N70" s="44">
        <f t="shared" ref="N70:W70" si="104">EDATE(O70,-1)</f>
        <v>45047</v>
      </c>
      <c r="O70" s="44">
        <f t="shared" si="104"/>
        <v>45078</v>
      </c>
      <c r="P70" s="44">
        <f t="shared" si="104"/>
        <v>45108</v>
      </c>
      <c r="Q70" s="44">
        <f t="shared" si="104"/>
        <v>45139</v>
      </c>
      <c r="R70" s="44">
        <f t="shared" si="104"/>
        <v>45170</v>
      </c>
      <c r="S70" s="44">
        <f t="shared" si="104"/>
        <v>45200</v>
      </c>
      <c r="T70" s="44">
        <f t="shared" si="104"/>
        <v>45231</v>
      </c>
      <c r="U70" s="44">
        <f t="shared" si="104"/>
        <v>45261</v>
      </c>
      <c r="V70" s="44">
        <f t="shared" si="104"/>
        <v>45292</v>
      </c>
      <c r="W70" s="44">
        <f t="shared" si="104"/>
        <v>45323</v>
      </c>
      <c r="X70" s="44">
        <f>EDATE(Y70,-1)</f>
        <v>45352</v>
      </c>
      <c r="Y70" s="44">
        <f>currentMonth</f>
        <v>45383</v>
      </c>
    </row>
    <row r="71" spans="2:25" x14ac:dyDescent="0.25">
      <c r="Y71" s="129"/>
    </row>
    <row r="72" spans="2:25" s="16" customFormat="1" x14ac:dyDescent="0.25">
      <c r="B72">
        <f>ROW('Business Plan'!B55)</f>
        <v>55</v>
      </c>
      <c r="C72">
        <f>ROW(Actuals!B55)</f>
        <v>55</v>
      </c>
      <c r="E72" s="36" t="s">
        <v>46</v>
      </c>
      <c r="F72" s="37"/>
      <c r="G72" s="37"/>
      <c r="H72" s="37"/>
      <c r="I72" s="37"/>
      <c r="J72" s="37"/>
      <c r="K72" s="37"/>
      <c r="L72" s="38" t="s">
        <v>22</v>
      </c>
      <c r="N72" s="106" cm="1">
        <f t="array" aca="1" ref="N72" ca="1">INDIRECT("Actuals!R"&amp;$C72&amp;"C"&amp;N$5,FALSE)</f>
        <v>756.44366749999995</v>
      </c>
      <c r="O72" s="107" cm="1">
        <f t="array" aca="1" ref="O72" ca="1">INDIRECT("Actuals!R"&amp;$C72&amp;"C"&amp;O$5,FALSE)</f>
        <v>846.29130750000002</v>
      </c>
      <c r="P72" s="107" cm="1">
        <f t="array" aca="1" ref="P72" ca="1">INDIRECT("Actuals!R"&amp;$C72&amp;"C"&amp;P$5,FALSE)</f>
        <v>1011.44712</v>
      </c>
      <c r="Q72" s="107" cm="1">
        <f t="array" aca="1" ref="Q72" ca="1">INDIRECT("Actuals!R"&amp;$C72&amp;"C"&amp;Q$5,FALSE)</f>
        <v>1155.043995</v>
      </c>
      <c r="R72" s="107" cm="1">
        <f t="array" aca="1" ref="R72" ca="1">INDIRECT("Actuals!R"&amp;$C72&amp;"C"&amp;R$5,FALSE)</f>
        <v>1419.4557949999999</v>
      </c>
      <c r="S72" s="107" cm="1">
        <f t="array" aca="1" ref="S72" ca="1">INDIRECT("Actuals!R"&amp;$C72&amp;"C"&amp;S$5,FALSE)</f>
        <v>1697.5690824999999</v>
      </c>
      <c r="T72" s="107" cm="1">
        <f t="array" aca="1" ref="T72" ca="1">INDIRECT("Actuals!R"&amp;$C72&amp;"C"&amp;T$5,FALSE)</f>
        <v>2162.1187074999998</v>
      </c>
      <c r="U72" s="107" cm="1">
        <f t="array" aca="1" ref="U72" ca="1">INDIRECT("Actuals!R"&amp;$C72&amp;"C"&amp;U$5,FALSE)</f>
        <v>2446.9277324999998</v>
      </c>
      <c r="V72" s="107" cm="1">
        <f t="array" aca="1" ref="V72" ca="1">INDIRECT("Actuals!R"&amp;$C72&amp;"C"&amp;V$5,FALSE)</f>
        <v>2615.9380074999999</v>
      </c>
      <c r="W72" s="107" cm="1">
        <f t="array" aca="1" ref="W72" ca="1">INDIRECT("Actuals!R"&amp;$C72&amp;"C"&amp;W$5,FALSE)</f>
        <v>2866.8786325000001</v>
      </c>
      <c r="X72" s="107" cm="1">
        <f t="array" aca="1" ref="X72" ca="1">INDIRECT("Actuals!R"&amp;$C72&amp;"C"&amp;X$5,FALSE)</f>
        <v>3066.5341324999999</v>
      </c>
      <c r="Y72" s="151" cm="1">
        <f t="array" aca="1" ref="Y72" ca="1">INDIRECT("Actuals!R"&amp;$C72&amp;"C"&amp;Y$5,FALSE)</f>
        <v>3334.9055699999999</v>
      </c>
    </row>
    <row r="73" spans="2:25" x14ac:dyDescent="0.25">
      <c r="B73">
        <f>ROW('Business Plan'!B56)</f>
        <v>56</v>
      </c>
      <c r="C73">
        <f>ROW(Actuals!B56)</f>
        <v>56</v>
      </c>
      <c r="E73" s="26" t="s">
        <v>47</v>
      </c>
      <c r="F73" s="27"/>
      <c r="G73" s="27"/>
      <c r="H73" s="27"/>
      <c r="I73" s="27"/>
      <c r="J73" s="27"/>
      <c r="K73" s="27"/>
      <c r="L73" s="28" t="s">
        <v>22</v>
      </c>
      <c r="N73" s="108" cm="1">
        <f t="array" aca="1" ref="N73" ca="1">INDIRECT("Actuals!R"&amp;$C73&amp;"C"&amp;N$5,FALSE)</f>
        <v>100</v>
      </c>
      <c r="O73" s="109" cm="1">
        <f t="array" aca="1" ref="O73" ca="1">INDIRECT("Actuals!R"&amp;$C73&amp;"C"&amp;O$5,FALSE)</f>
        <v>100</v>
      </c>
      <c r="P73" s="109" cm="1">
        <f t="array" aca="1" ref="P73" ca="1">INDIRECT("Actuals!R"&amp;$C73&amp;"C"&amp;P$5,FALSE)</f>
        <v>100</v>
      </c>
      <c r="Q73" s="109" cm="1">
        <f t="array" aca="1" ref="Q73" ca="1">INDIRECT("Actuals!R"&amp;$C73&amp;"C"&amp;Q$5,FALSE)</f>
        <v>100</v>
      </c>
      <c r="R73" s="109" cm="1">
        <f t="array" aca="1" ref="R73" ca="1">INDIRECT("Actuals!R"&amp;$C73&amp;"C"&amp;R$5,FALSE)</f>
        <v>100</v>
      </c>
      <c r="S73" s="109" cm="1">
        <f t="array" aca="1" ref="S73" ca="1">INDIRECT("Actuals!R"&amp;$C73&amp;"C"&amp;S$5,FALSE)</f>
        <v>100</v>
      </c>
      <c r="T73" s="109" cm="1">
        <f t="array" aca="1" ref="T73" ca="1">INDIRECT("Actuals!R"&amp;$C73&amp;"C"&amp;T$5,FALSE)</f>
        <v>100</v>
      </c>
      <c r="U73" s="109" cm="1">
        <f t="array" aca="1" ref="U73" ca="1">INDIRECT("Actuals!R"&amp;$C73&amp;"C"&amp;U$5,FALSE)</f>
        <v>100</v>
      </c>
      <c r="V73" s="109" cm="1">
        <f t="array" aca="1" ref="V73" ca="1">INDIRECT("Actuals!R"&amp;$C73&amp;"C"&amp;V$5,FALSE)</f>
        <v>200</v>
      </c>
      <c r="W73" s="109" cm="1">
        <f t="array" aca="1" ref="W73" ca="1">INDIRECT("Actuals!R"&amp;$C73&amp;"C"&amp;W$5,FALSE)</f>
        <v>200</v>
      </c>
      <c r="X73" s="109" cm="1">
        <f t="array" aca="1" ref="X73" ca="1">INDIRECT("Actuals!R"&amp;$C73&amp;"C"&amp;X$5,FALSE)</f>
        <v>200</v>
      </c>
      <c r="Y73" s="152" cm="1">
        <f t="array" aca="1" ref="Y73" ca="1">INDIRECT("Actuals!R"&amp;$C73&amp;"C"&amp;Y$5,FALSE)</f>
        <v>200</v>
      </c>
    </row>
    <row r="74" spans="2:25" x14ac:dyDescent="0.25">
      <c r="B74">
        <f>ROW('Business Plan'!B57)</f>
        <v>57</v>
      </c>
      <c r="C74">
        <f>ROW(Actuals!B57)</f>
        <v>57</v>
      </c>
      <c r="E74" s="6" t="s">
        <v>48</v>
      </c>
      <c r="L74" s="14" t="s">
        <v>22</v>
      </c>
      <c r="N74" s="83" cm="1">
        <f t="array" aca="1" ref="N74" ca="1">INDIRECT("Actuals!R"&amp;$C74&amp;"C"&amp;N$5,FALSE)</f>
        <v>20</v>
      </c>
      <c r="O74" s="84" cm="1">
        <f t="array" aca="1" ref="O74" ca="1">INDIRECT("Actuals!R"&amp;$C74&amp;"C"&amp;O$5,FALSE)</f>
        <v>20</v>
      </c>
      <c r="P74" s="84" cm="1">
        <f t="array" aca="1" ref="P74" ca="1">INDIRECT("Actuals!R"&amp;$C74&amp;"C"&amp;P$5,FALSE)</f>
        <v>20</v>
      </c>
      <c r="Q74" s="84" cm="1">
        <f t="array" aca="1" ref="Q74" ca="1">INDIRECT("Actuals!R"&amp;$C74&amp;"C"&amp;Q$5,FALSE)</f>
        <v>20</v>
      </c>
      <c r="R74" s="84" cm="1">
        <f t="array" aca="1" ref="R74" ca="1">INDIRECT("Actuals!R"&amp;$C74&amp;"C"&amp;R$5,FALSE)</f>
        <v>20</v>
      </c>
      <c r="S74" s="84" cm="1">
        <f t="array" aca="1" ref="S74" ca="1">INDIRECT("Actuals!R"&amp;$C74&amp;"C"&amp;S$5,FALSE)</f>
        <v>20</v>
      </c>
      <c r="T74" s="84" cm="1">
        <f t="array" aca="1" ref="T74" ca="1">INDIRECT("Actuals!R"&amp;$C74&amp;"C"&amp;T$5,FALSE)</f>
        <v>20</v>
      </c>
      <c r="U74" s="84" cm="1">
        <f t="array" aca="1" ref="U74" ca="1">INDIRECT("Actuals!R"&amp;$C74&amp;"C"&amp;U$5,FALSE)</f>
        <v>20</v>
      </c>
      <c r="V74" s="84" cm="1">
        <f t="array" aca="1" ref="V74" ca="1">INDIRECT("Actuals!R"&amp;$C74&amp;"C"&amp;V$5,FALSE)</f>
        <v>40</v>
      </c>
      <c r="W74" s="84" cm="1">
        <f t="array" aca="1" ref="W74" ca="1">INDIRECT("Actuals!R"&amp;$C74&amp;"C"&amp;W$5,FALSE)</f>
        <v>40</v>
      </c>
      <c r="X74" s="84" cm="1">
        <f t="array" aca="1" ref="X74" ca="1">INDIRECT("Actuals!R"&amp;$C74&amp;"C"&amp;X$5,FALSE)</f>
        <v>40</v>
      </c>
      <c r="Y74" s="147" cm="1">
        <f t="array" aca="1" ref="Y74" ca="1">INDIRECT("Actuals!R"&amp;$C74&amp;"C"&amp;Y$5,FALSE)</f>
        <v>40</v>
      </c>
    </row>
    <row r="75" spans="2:25" x14ac:dyDescent="0.25">
      <c r="B75">
        <f>ROW('Business Plan'!B58)</f>
        <v>58</v>
      </c>
      <c r="C75">
        <f>ROW(Actuals!B58)</f>
        <v>58</v>
      </c>
      <c r="E75" s="6" t="s">
        <v>49</v>
      </c>
      <c r="L75" s="14" t="s">
        <v>22</v>
      </c>
      <c r="N75" s="83" cm="1">
        <f t="array" aca="1" ref="N75" ca="1">INDIRECT("Actuals!R"&amp;$C75&amp;"C"&amp;N$5,FALSE)</f>
        <v>30</v>
      </c>
      <c r="O75" s="84" cm="1">
        <f t="array" aca="1" ref="O75" ca="1">INDIRECT("Actuals!R"&amp;$C75&amp;"C"&amp;O$5,FALSE)</f>
        <v>30</v>
      </c>
      <c r="P75" s="84" cm="1">
        <f t="array" aca="1" ref="P75" ca="1">INDIRECT("Actuals!R"&amp;$C75&amp;"C"&amp;P$5,FALSE)</f>
        <v>30</v>
      </c>
      <c r="Q75" s="84" cm="1">
        <f t="array" aca="1" ref="Q75" ca="1">INDIRECT("Actuals!R"&amp;$C75&amp;"C"&amp;Q$5,FALSE)</f>
        <v>30</v>
      </c>
      <c r="R75" s="84" cm="1">
        <f t="array" aca="1" ref="R75" ca="1">INDIRECT("Actuals!R"&amp;$C75&amp;"C"&amp;R$5,FALSE)</f>
        <v>30</v>
      </c>
      <c r="S75" s="84" cm="1">
        <f t="array" aca="1" ref="S75" ca="1">INDIRECT("Actuals!R"&amp;$C75&amp;"C"&amp;S$5,FALSE)</f>
        <v>30</v>
      </c>
      <c r="T75" s="84" cm="1">
        <f t="array" aca="1" ref="T75" ca="1">INDIRECT("Actuals!R"&amp;$C75&amp;"C"&amp;T$5,FALSE)</f>
        <v>30</v>
      </c>
      <c r="U75" s="84" cm="1">
        <f t="array" aca="1" ref="U75" ca="1">INDIRECT("Actuals!R"&amp;$C75&amp;"C"&amp;U$5,FALSE)</f>
        <v>30</v>
      </c>
      <c r="V75" s="84" cm="1">
        <f t="array" aca="1" ref="V75" ca="1">INDIRECT("Actuals!R"&amp;$C75&amp;"C"&amp;V$5,FALSE)</f>
        <v>60</v>
      </c>
      <c r="W75" s="84" cm="1">
        <f t="array" aca="1" ref="W75" ca="1">INDIRECT("Actuals!R"&amp;$C75&amp;"C"&amp;W$5,FALSE)</f>
        <v>60</v>
      </c>
      <c r="X75" s="84" cm="1">
        <f t="array" aca="1" ref="X75" ca="1">INDIRECT("Actuals!R"&amp;$C75&amp;"C"&amp;X$5,FALSE)</f>
        <v>60</v>
      </c>
      <c r="Y75" s="147" cm="1">
        <f t="array" aca="1" ref="Y75" ca="1">INDIRECT("Actuals!R"&amp;$C75&amp;"C"&amp;Y$5,FALSE)</f>
        <v>60</v>
      </c>
    </row>
    <row r="76" spans="2:25" x14ac:dyDescent="0.25">
      <c r="B76">
        <f>ROW('Business Plan'!B59)</f>
        <v>59</v>
      </c>
      <c r="C76">
        <f>ROW(Actuals!B59)</f>
        <v>59</v>
      </c>
      <c r="E76" s="6" t="s">
        <v>50</v>
      </c>
      <c r="L76" s="14" t="s">
        <v>22</v>
      </c>
      <c r="N76" s="83" cm="1">
        <f t="array" aca="1" ref="N76" ca="1">INDIRECT("Actuals!R"&amp;$C76&amp;"C"&amp;N$5,FALSE)</f>
        <v>55</v>
      </c>
      <c r="O76" s="84" cm="1">
        <f t="array" aca="1" ref="O76" ca="1">INDIRECT("Actuals!R"&amp;$C76&amp;"C"&amp;O$5,FALSE)</f>
        <v>55</v>
      </c>
      <c r="P76" s="84" cm="1">
        <f t="array" aca="1" ref="P76" ca="1">INDIRECT("Actuals!R"&amp;$C76&amp;"C"&amp;P$5,FALSE)</f>
        <v>55</v>
      </c>
      <c r="Q76" s="84" cm="1">
        <f t="array" aca="1" ref="Q76" ca="1">INDIRECT("Actuals!R"&amp;$C76&amp;"C"&amp;Q$5,FALSE)</f>
        <v>55</v>
      </c>
      <c r="R76" s="84" cm="1">
        <f t="array" aca="1" ref="R76" ca="1">INDIRECT("Actuals!R"&amp;$C76&amp;"C"&amp;R$5,FALSE)</f>
        <v>55</v>
      </c>
      <c r="S76" s="84" cm="1">
        <f t="array" aca="1" ref="S76" ca="1">INDIRECT("Actuals!R"&amp;$C76&amp;"C"&amp;S$5,FALSE)</f>
        <v>55</v>
      </c>
      <c r="T76" s="84" cm="1">
        <f t="array" aca="1" ref="T76" ca="1">INDIRECT("Actuals!R"&amp;$C76&amp;"C"&amp;T$5,FALSE)</f>
        <v>55</v>
      </c>
      <c r="U76" s="84" cm="1">
        <f t="array" aca="1" ref="U76" ca="1">INDIRECT("Actuals!R"&amp;$C76&amp;"C"&amp;U$5,FALSE)</f>
        <v>55</v>
      </c>
      <c r="V76" s="84" cm="1">
        <f t="array" aca="1" ref="V76" ca="1">INDIRECT("Actuals!R"&amp;$C76&amp;"C"&amp;V$5,FALSE)</f>
        <v>110</v>
      </c>
      <c r="W76" s="84" cm="1">
        <f t="array" aca="1" ref="W76" ca="1">INDIRECT("Actuals!R"&amp;$C76&amp;"C"&amp;W$5,FALSE)</f>
        <v>110</v>
      </c>
      <c r="X76" s="84" cm="1">
        <f t="array" aca="1" ref="X76" ca="1">INDIRECT("Actuals!R"&amp;$C76&amp;"C"&amp;X$5,FALSE)</f>
        <v>110</v>
      </c>
      <c r="Y76" s="147" cm="1">
        <f t="array" aca="1" ref="Y76" ca="1">INDIRECT("Actuals!R"&amp;$C76&amp;"C"&amp;Y$5,FALSE)</f>
        <v>110</v>
      </c>
    </row>
    <row r="77" spans="2:25" x14ac:dyDescent="0.25">
      <c r="B77">
        <f>ROW('Business Plan'!B60)</f>
        <v>60</v>
      </c>
      <c r="C77">
        <f>ROW(Actuals!B60)</f>
        <v>60</v>
      </c>
      <c r="E77" s="29" t="s">
        <v>51</v>
      </c>
      <c r="F77" s="30"/>
      <c r="G77" s="30"/>
      <c r="H77" s="30"/>
      <c r="I77" s="30"/>
      <c r="J77" s="30"/>
      <c r="K77" s="30"/>
      <c r="L77" s="31" t="s">
        <v>22</v>
      </c>
      <c r="N77" s="110" cm="1">
        <f t="array" aca="1" ref="N77" ca="1">INDIRECT("Actuals!R"&amp;$C77&amp;"C"&amp;N$5,FALSE)</f>
        <v>67</v>
      </c>
      <c r="O77" s="111" cm="1">
        <f t="array" aca="1" ref="O77" ca="1">INDIRECT("Actuals!R"&amp;$C77&amp;"C"&amp;O$5,FALSE)</f>
        <v>67</v>
      </c>
      <c r="P77" s="111" cm="1">
        <f t="array" aca="1" ref="P77" ca="1">INDIRECT("Actuals!R"&amp;$C77&amp;"C"&amp;P$5,FALSE)</f>
        <v>67</v>
      </c>
      <c r="Q77" s="111" cm="1">
        <f t="array" aca="1" ref="Q77" ca="1">INDIRECT("Actuals!R"&amp;$C77&amp;"C"&amp;Q$5,FALSE)</f>
        <v>67</v>
      </c>
      <c r="R77" s="111" cm="1">
        <f t="array" aca="1" ref="R77" ca="1">INDIRECT("Actuals!R"&amp;$C77&amp;"C"&amp;R$5,FALSE)</f>
        <v>67</v>
      </c>
      <c r="S77" s="111" cm="1">
        <f t="array" aca="1" ref="S77" ca="1">INDIRECT("Actuals!R"&amp;$C77&amp;"C"&amp;S$5,FALSE)</f>
        <v>67</v>
      </c>
      <c r="T77" s="111" cm="1">
        <f t="array" aca="1" ref="T77" ca="1">INDIRECT("Actuals!R"&amp;$C77&amp;"C"&amp;T$5,FALSE)</f>
        <v>67</v>
      </c>
      <c r="U77" s="111" cm="1">
        <f t="array" aca="1" ref="U77" ca="1">INDIRECT("Actuals!R"&amp;$C77&amp;"C"&amp;U$5,FALSE)</f>
        <v>67</v>
      </c>
      <c r="V77" s="111" cm="1">
        <f t="array" aca="1" ref="V77" ca="1">INDIRECT("Actuals!R"&amp;$C77&amp;"C"&amp;V$5,FALSE)</f>
        <v>134</v>
      </c>
      <c r="W77" s="111" cm="1">
        <f t="array" aca="1" ref="W77" ca="1">INDIRECT("Actuals!R"&amp;$C77&amp;"C"&amp;W$5,FALSE)</f>
        <v>134</v>
      </c>
      <c r="X77" s="111" cm="1">
        <f t="array" aca="1" ref="X77" ca="1">INDIRECT("Actuals!R"&amp;$C77&amp;"C"&amp;X$5,FALSE)</f>
        <v>134</v>
      </c>
      <c r="Y77" s="153" cm="1">
        <f t="array" aca="1" ref="Y77" ca="1">INDIRECT("Actuals!R"&amp;$C77&amp;"C"&amp;Y$5,FALSE)</f>
        <v>134</v>
      </c>
    </row>
    <row r="78" spans="2:25" x14ac:dyDescent="0.25">
      <c r="B78">
        <f>ROW('Business Plan'!B61)</f>
        <v>61</v>
      </c>
      <c r="C78">
        <f>ROW(Actuals!B61)</f>
        <v>61</v>
      </c>
      <c r="E78" s="23" t="s">
        <v>52</v>
      </c>
      <c r="F78" s="24"/>
      <c r="G78" s="24"/>
      <c r="H78" s="24"/>
      <c r="I78" s="24"/>
      <c r="J78" s="24"/>
      <c r="K78" s="24"/>
      <c r="L78" s="25" t="s">
        <v>22</v>
      </c>
      <c r="N78" s="89" cm="1">
        <f t="array" aca="1" ref="N78" ca="1">INDIRECT("Actuals!R"&amp;$C78&amp;"C"&amp;N$5,FALSE)</f>
        <v>1500</v>
      </c>
      <c r="O78" s="90" cm="1">
        <f t="array" aca="1" ref="O78" ca="1">INDIRECT("Actuals!R"&amp;$C78&amp;"C"&amp;O$5,FALSE)</f>
        <v>1500</v>
      </c>
      <c r="P78" s="90" cm="1">
        <f t="array" aca="1" ref="P78" ca="1">INDIRECT("Actuals!R"&amp;$C78&amp;"C"&amp;P$5,FALSE)</f>
        <v>1500</v>
      </c>
      <c r="Q78" s="90" cm="1">
        <f t="array" aca="1" ref="Q78" ca="1">INDIRECT("Actuals!R"&amp;$C78&amp;"C"&amp;Q$5,FALSE)</f>
        <v>1500</v>
      </c>
      <c r="R78" s="90" cm="1">
        <f t="array" aca="1" ref="R78" ca="1">INDIRECT("Actuals!R"&amp;$C78&amp;"C"&amp;R$5,FALSE)</f>
        <v>1500</v>
      </c>
      <c r="S78" s="90" cm="1">
        <f t="array" aca="1" ref="S78" ca="1">INDIRECT("Actuals!R"&amp;$C78&amp;"C"&amp;S$5,FALSE)</f>
        <v>1500</v>
      </c>
      <c r="T78" s="90" cm="1">
        <f t="array" aca="1" ref="T78" ca="1">INDIRECT("Actuals!R"&amp;$C78&amp;"C"&amp;T$5,FALSE)</f>
        <v>1500</v>
      </c>
      <c r="U78" s="90" cm="1">
        <f t="array" aca="1" ref="U78" ca="1">INDIRECT("Actuals!R"&amp;$C78&amp;"C"&amp;U$5,FALSE)</f>
        <v>1500</v>
      </c>
      <c r="V78" s="90" cm="1">
        <f t="array" aca="1" ref="V78" ca="1">INDIRECT("Actuals!R"&amp;$C78&amp;"C"&amp;V$5,FALSE)</f>
        <v>3000</v>
      </c>
      <c r="W78" s="90" cm="1">
        <f t="array" aca="1" ref="W78" ca="1">INDIRECT("Actuals!R"&amp;$C78&amp;"C"&amp;W$5,FALSE)</f>
        <v>3000</v>
      </c>
      <c r="X78" s="90" cm="1">
        <f t="array" aca="1" ref="X78" ca="1">INDIRECT("Actuals!R"&amp;$C78&amp;"C"&amp;X$5,FALSE)</f>
        <v>3000</v>
      </c>
      <c r="Y78" s="150" cm="1">
        <f t="array" aca="1" ref="Y78" ca="1">INDIRECT("Actuals!R"&amp;$C78&amp;"C"&amp;Y$5,FALSE)</f>
        <v>3000</v>
      </c>
    </row>
  </sheetData>
  <pageMargins left="0.25" right="0.25" top="0.75" bottom="0.75" header="0.3" footer="0.3"/>
  <pageSetup paperSize="9" scale="55" fitToHeight="0" orientation="portrait" r:id="rId1"/>
  <ignoredErrors>
    <ignoredError sqref="N40:Y6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print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13</xdr:col>
                    <xdr:colOff>123825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B161-D5DA-4597-9A32-0497683A83B8}">
  <sheetPr codeName="Sheet6">
    <tabColor theme="1"/>
  </sheetPr>
  <dimension ref="A1"/>
  <sheetViews>
    <sheetView topLeftCell="A1048576" workbookViewId="0"/>
  </sheetViews>
  <sheetFormatPr defaultRowHeight="15" zeroHeight="1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7D70-BE98-423B-A49F-534F2DDD2FBC}">
  <sheetPr codeName="Sheet7">
    <tabColor theme="0" tint="-0.499984740745262"/>
  </sheetPr>
  <dimension ref="B2:AC66"/>
  <sheetViews>
    <sheetView showGridLines="0" zoomScale="130" zoomScaleNormal="130" workbookViewId="0"/>
  </sheetViews>
  <sheetFormatPr defaultColWidth="11.42578125" defaultRowHeight="15" x14ac:dyDescent="0.25"/>
  <cols>
    <col min="1" max="5" width="2.85546875" customWidth="1"/>
    <col min="6" max="8" width="9.42578125" customWidth="1"/>
    <col min="9" max="9" width="4.140625" style="13" customWidth="1"/>
    <col min="10" max="10" width="2.85546875" customWidth="1"/>
    <col min="23" max="23" width="4.7109375" customWidth="1"/>
  </cols>
  <sheetData>
    <row r="2" spans="2:29" ht="24" x14ac:dyDescent="0.4">
      <c r="B2" s="1" t="s">
        <v>58</v>
      </c>
    </row>
    <row r="3" spans="2:29" x14ac:dyDescent="0.25">
      <c r="B3" t="str">
        <f>companyName</f>
        <v>Firma GmbH</v>
      </c>
    </row>
    <row r="5" spans="2:29" x14ac:dyDescent="0.25">
      <c r="B5" s="3" t="s">
        <v>1</v>
      </c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7" spans="2:29" s="16" customFormat="1" x14ac:dyDescent="0.25">
      <c r="I7" s="43"/>
      <c r="K7" s="44">
        <f>+DATE(reportingYear,1,1)</f>
        <v>45292</v>
      </c>
      <c r="L7" s="44">
        <f>EDATE(K7,1)</f>
        <v>45323</v>
      </c>
      <c r="M7" s="44">
        <f t="shared" ref="M7:V7" si="0">EDATE(L7,1)</f>
        <v>45352</v>
      </c>
      <c r="N7" s="44">
        <f t="shared" si="0"/>
        <v>45383</v>
      </c>
      <c r="O7" s="44">
        <f t="shared" si="0"/>
        <v>45413</v>
      </c>
      <c r="P7" s="44">
        <f t="shared" si="0"/>
        <v>45444</v>
      </c>
      <c r="Q7" s="44">
        <f t="shared" si="0"/>
        <v>45474</v>
      </c>
      <c r="R7" s="44">
        <f t="shared" si="0"/>
        <v>45505</v>
      </c>
      <c r="S7" s="44">
        <f t="shared" si="0"/>
        <v>45536</v>
      </c>
      <c r="T7" s="44">
        <f t="shared" si="0"/>
        <v>45566</v>
      </c>
      <c r="U7" s="44">
        <f t="shared" si="0"/>
        <v>45597</v>
      </c>
      <c r="V7" s="44">
        <f t="shared" si="0"/>
        <v>45627</v>
      </c>
      <c r="W7" s="45"/>
      <c r="X7" s="45"/>
      <c r="Y7" s="45"/>
      <c r="Z7" s="45"/>
      <c r="AA7" s="45"/>
      <c r="AB7" s="45"/>
      <c r="AC7" s="45"/>
    </row>
    <row r="9" spans="2:29" x14ac:dyDescent="0.25">
      <c r="B9" s="4" t="s">
        <v>12</v>
      </c>
      <c r="C9" s="5"/>
      <c r="D9" s="5"/>
      <c r="E9" s="5"/>
      <c r="F9" s="5"/>
      <c r="G9" s="5"/>
      <c r="H9" s="5"/>
      <c r="I9" s="18" t="s">
        <v>55</v>
      </c>
      <c r="K9" s="49">
        <v>7.5</v>
      </c>
      <c r="L9" s="50">
        <v>7.5</v>
      </c>
      <c r="M9" s="50">
        <v>7.5</v>
      </c>
      <c r="N9" s="50">
        <v>7.5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1">
        <v>0</v>
      </c>
    </row>
    <row r="10" spans="2:29" x14ac:dyDescent="0.25">
      <c r="B10" s="6" t="s">
        <v>13</v>
      </c>
      <c r="I10" s="14" t="s">
        <v>21</v>
      </c>
      <c r="K10" s="52">
        <v>0.1875</v>
      </c>
      <c r="L10" s="53">
        <v>0.1875</v>
      </c>
      <c r="M10" s="53">
        <v>0.1875</v>
      </c>
      <c r="N10" s="53">
        <v>0.1875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4">
        <v>0</v>
      </c>
    </row>
    <row r="11" spans="2:29" x14ac:dyDescent="0.25">
      <c r="B11" s="7" t="s">
        <v>14</v>
      </c>
      <c r="C11" s="8"/>
      <c r="D11" s="8"/>
      <c r="E11" s="8"/>
      <c r="F11" s="8"/>
      <c r="G11" s="8"/>
      <c r="H11" s="8"/>
      <c r="I11" s="19" t="s">
        <v>54</v>
      </c>
      <c r="K11" s="55">
        <v>85.5</v>
      </c>
      <c r="L11" s="56">
        <v>85.5</v>
      </c>
      <c r="M11" s="56">
        <v>85.5</v>
      </c>
      <c r="N11" s="56">
        <v>85.5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7">
        <v>0</v>
      </c>
    </row>
    <row r="12" spans="2:29" x14ac:dyDescent="0.25">
      <c r="B12" s="4" t="s">
        <v>15</v>
      </c>
      <c r="C12" s="5"/>
      <c r="D12" s="5"/>
      <c r="E12" s="5"/>
      <c r="F12" s="5"/>
      <c r="G12" s="5"/>
      <c r="H12" s="5"/>
      <c r="I12" s="18" t="s">
        <v>55</v>
      </c>
      <c r="K12" s="49">
        <v>7.5</v>
      </c>
      <c r="L12" s="50">
        <v>7.5</v>
      </c>
      <c r="M12" s="50">
        <v>7.5</v>
      </c>
      <c r="N12" s="50">
        <v>7.5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1">
        <v>0</v>
      </c>
    </row>
    <row r="13" spans="2:29" x14ac:dyDescent="0.25">
      <c r="B13" s="6" t="s">
        <v>16</v>
      </c>
      <c r="I13" s="14" t="s">
        <v>21</v>
      </c>
      <c r="K13" s="52">
        <v>0.1875</v>
      </c>
      <c r="L13" s="53">
        <v>0.1875</v>
      </c>
      <c r="M13" s="53">
        <v>0.1875</v>
      </c>
      <c r="N13" s="53">
        <v>0.1875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</row>
    <row r="14" spans="2:29" x14ac:dyDescent="0.25">
      <c r="B14" s="7" t="s">
        <v>17</v>
      </c>
      <c r="C14" s="8"/>
      <c r="D14" s="8"/>
      <c r="E14" s="8"/>
      <c r="F14" s="8"/>
      <c r="G14" s="8"/>
      <c r="H14" s="8"/>
      <c r="I14" s="19" t="s">
        <v>54</v>
      </c>
      <c r="K14" s="55">
        <v>85.5</v>
      </c>
      <c r="L14" s="56">
        <v>85.5</v>
      </c>
      <c r="M14" s="56">
        <v>85.5</v>
      </c>
      <c r="N14" s="56">
        <v>85.5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7">
        <v>0</v>
      </c>
    </row>
    <row r="15" spans="2:29" x14ac:dyDescent="0.25">
      <c r="B15" s="4" t="s">
        <v>20</v>
      </c>
      <c r="C15" s="5"/>
      <c r="D15" s="5"/>
      <c r="E15" s="5"/>
      <c r="F15" s="5"/>
      <c r="G15" s="5"/>
      <c r="H15" s="5"/>
      <c r="I15" s="18" t="s">
        <v>21</v>
      </c>
      <c r="K15" s="58">
        <f>IFERROR(K30/K$25,"n.a.")</f>
        <v>0.57499999999999996</v>
      </c>
      <c r="L15" s="59">
        <f t="shared" ref="L15:V15" si="1">IFERROR(L30/L$25,"n.a.")</f>
        <v>0.55944055944055948</v>
      </c>
      <c r="M15" s="59">
        <f t="shared" si="1"/>
        <v>0.51119402985074625</v>
      </c>
      <c r="N15" s="59">
        <f t="shared" si="1"/>
        <v>0.5419847328244275</v>
      </c>
      <c r="O15" s="59">
        <f t="shared" si="1"/>
        <v>0.55095541401273884</v>
      </c>
      <c r="P15" s="59">
        <f t="shared" si="1"/>
        <v>0.44968553459119498</v>
      </c>
      <c r="Q15" s="59">
        <f t="shared" si="1"/>
        <v>0.55376344086021501</v>
      </c>
      <c r="R15" s="59">
        <f t="shared" si="1"/>
        <v>0.45303867403314918</v>
      </c>
      <c r="S15" s="59">
        <f t="shared" si="1"/>
        <v>0.54398148148148151</v>
      </c>
      <c r="T15" s="59">
        <f t="shared" si="1"/>
        <v>0.46313364055299538</v>
      </c>
      <c r="U15" s="59">
        <f t="shared" si="1"/>
        <v>0.54092526690391463</v>
      </c>
      <c r="V15" s="60">
        <f t="shared" si="1"/>
        <v>0.53373015873015872</v>
      </c>
    </row>
    <row r="16" spans="2:29" x14ac:dyDescent="0.25">
      <c r="B16" s="6" t="s">
        <v>30</v>
      </c>
      <c r="I16" s="14" t="s">
        <v>21</v>
      </c>
      <c r="K16" s="61">
        <f>IFERROR(K35/K$25,"n.a.")</f>
        <v>0.41785714285714287</v>
      </c>
      <c r="L16" s="62">
        <f t="shared" ref="L16:V16" si="2">IFERROR(L35/L$25,"n.a.")</f>
        <v>0.41608391608391609</v>
      </c>
      <c r="M16" s="62">
        <f t="shared" si="2"/>
        <v>0.37313432835820898</v>
      </c>
      <c r="N16" s="62">
        <f t="shared" si="2"/>
        <v>0.42748091603053434</v>
      </c>
      <c r="O16" s="62">
        <f t="shared" si="2"/>
        <v>0.42038216560509556</v>
      </c>
      <c r="P16" s="62">
        <f t="shared" si="2"/>
        <v>0.3081761006289308</v>
      </c>
      <c r="Q16" s="62">
        <f t="shared" si="2"/>
        <v>0.44354838709677419</v>
      </c>
      <c r="R16" s="62">
        <f t="shared" si="2"/>
        <v>0.32320441988950277</v>
      </c>
      <c r="S16" s="62">
        <f t="shared" si="2"/>
        <v>0.44212962962962965</v>
      </c>
      <c r="T16" s="62">
        <f t="shared" si="2"/>
        <v>0.33410138248847926</v>
      </c>
      <c r="U16" s="62">
        <f t="shared" si="2"/>
        <v>0.36654804270462632</v>
      </c>
      <c r="V16" s="63">
        <f t="shared" si="2"/>
        <v>0.39285714285714285</v>
      </c>
    </row>
    <row r="17" spans="2:29" x14ac:dyDescent="0.25">
      <c r="B17" s="7" t="s">
        <v>56</v>
      </c>
      <c r="C17" s="8"/>
      <c r="D17" s="8"/>
      <c r="E17" s="8"/>
      <c r="F17" s="8"/>
      <c r="G17" s="8"/>
      <c r="H17" s="8"/>
      <c r="I17" s="19" t="s">
        <v>21</v>
      </c>
      <c r="K17" s="64">
        <f>IFERROR(-K31/K$25,"n.a.")</f>
        <v>0.13928571428571429</v>
      </c>
      <c r="L17" s="65">
        <f t="shared" ref="L17:V17" si="3">IFERROR(-L31/L$25,"n.a.")</f>
        <v>0.12587412587412589</v>
      </c>
      <c r="M17" s="65">
        <f t="shared" si="3"/>
        <v>0.11567164179104478</v>
      </c>
      <c r="N17" s="65">
        <f t="shared" si="3"/>
        <v>9.1603053435114504E-2</v>
      </c>
      <c r="O17" s="65">
        <f t="shared" si="3"/>
        <v>0.1178343949044586</v>
      </c>
      <c r="P17" s="65">
        <f t="shared" si="3"/>
        <v>0.12893081761006289</v>
      </c>
      <c r="Q17" s="65">
        <f t="shared" si="3"/>
        <v>9.4086021505376344E-2</v>
      </c>
      <c r="R17" s="65">
        <f t="shared" si="3"/>
        <v>0.1132596685082873</v>
      </c>
      <c r="S17" s="65">
        <f t="shared" si="3"/>
        <v>9.0277777777777776E-2</v>
      </c>
      <c r="T17" s="65">
        <f t="shared" si="3"/>
        <v>0.1152073732718894</v>
      </c>
      <c r="U17" s="65">
        <f t="shared" si="3"/>
        <v>0.15836298932384341</v>
      </c>
      <c r="V17" s="66">
        <f t="shared" si="3"/>
        <v>0.12698412698412698</v>
      </c>
    </row>
    <row r="19" spans="2:29" x14ac:dyDescent="0.25">
      <c r="B19" s="3" t="s">
        <v>8</v>
      </c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1" spans="2:29" s="16" customFormat="1" x14ac:dyDescent="0.25">
      <c r="I21" s="43"/>
      <c r="K21" s="44">
        <f>+K$7</f>
        <v>45292</v>
      </c>
      <c r="L21" s="44">
        <f t="shared" ref="L21:V21" si="4">+L$7</f>
        <v>45323</v>
      </c>
      <c r="M21" s="44">
        <f t="shared" si="4"/>
        <v>45352</v>
      </c>
      <c r="N21" s="44">
        <f t="shared" si="4"/>
        <v>45383</v>
      </c>
      <c r="O21" s="44">
        <f t="shared" si="4"/>
        <v>45413</v>
      </c>
      <c r="P21" s="44">
        <f t="shared" si="4"/>
        <v>45444</v>
      </c>
      <c r="Q21" s="44">
        <f t="shared" si="4"/>
        <v>45474</v>
      </c>
      <c r="R21" s="44">
        <f t="shared" si="4"/>
        <v>45505</v>
      </c>
      <c r="S21" s="44">
        <f t="shared" si="4"/>
        <v>45536</v>
      </c>
      <c r="T21" s="44">
        <f t="shared" si="4"/>
        <v>45566</v>
      </c>
      <c r="U21" s="44">
        <f t="shared" si="4"/>
        <v>45597</v>
      </c>
      <c r="V21" s="44">
        <f t="shared" si="4"/>
        <v>45627</v>
      </c>
      <c r="W21" s="45"/>
      <c r="X21" s="45"/>
      <c r="Y21" s="45"/>
      <c r="Z21" s="45"/>
      <c r="AA21" s="45"/>
      <c r="AB21" s="45"/>
      <c r="AC21" s="45"/>
    </row>
    <row r="23" spans="2:29" x14ac:dyDescent="0.25">
      <c r="B23" s="4"/>
      <c r="C23" s="5" t="s">
        <v>10</v>
      </c>
      <c r="D23" s="5"/>
      <c r="E23" s="5"/>
      <c r="F23" s="5"/>
      <c r="G23" s="5"/>
      <c r="H23" s="5"/>
      <c r="I23" s="18" t="s">
        <v>22</v>
      </c>
      <c r="K23" s="74">
        <v>505</v>
      </c>
      <c r="L23" s="75">
        <v>485</v>
      </c>
      <c r="M23" s="75">
        <v>480</v>
      </c>
      <c r="N23" s="75">
        <v>470</v>
      </c>
      <c r="O23" s="75">
        <v>560</v>
      </c>
      <c r="P23" s="75">
        <v>570</v>
      </c>
      <c r="Q23" s="75">
        <v>680</v>
      </c>
      <c r="R23" s="75">
        <v>650</v>
      </c>
      <c r="S23" s="75">
        <v>720</v>
      </c>
      <c r="T23" s="75">
        <v>770</v>
      </c>
      <c r="U23" s="75">
        <v>790</v>
      </c>
      <c r="V23" s="76">
        <v>750</v>
      </c>
    </row>
    <row r="24" spans="2:29" x14ac:dyDescent="0.25">
      <c r="B24" s="6"/>
      <c r="C24" t="s">
        <v>11</v>
      </c>
      <c r="I24" s="14" t="s">
        <v>22</v>
      </c>
      <c r="K24" s="77">
        <v>195</v>
      </c>
      <c r="L24" s="78">
        <v>230</v>
      </c>
      <c r="M24" s="78">
        <v>190</v>
      </c>
      <c r="N24" s="78">
        <v>185</v>
      </c>
      <c r="O24" s="78">
        <v>225</v>
      </c>
      <c r="P24" s="78">
        <v>225</v>
      </c>
      <c r="Q24" s="78">
        <v>250</v>
      </c>
      <c r="R24" s="78">
        <v>255</v>
      </c>
      <c r="S24" s="78">
        <v>360</v>
      </c>
      <c r="T24" s="78">
        <v>315</v>
      </c>
      <c r="U24" s="78">
        <v>615</v>
      </c>
      <c r="V24" s="79">
        <v>510</v>
      </c>
    </row>
    <row r="25" spans="2:29" x14ac:dyDescent="0.25">
      <c r="B25" s="39" t="s">
        <v>9</v>
      </c>
      <c r="C25" s="40"/>
      <c r="D25" s="40"/>
      <c r="E25" s="40"/>
      <c r="F25" s="40"/>
      <c r="G25" s="40"/>
      <c r="H25" s="40"/>
      <c r="I25" s="41" t="s">
        <v>22</v>
      </c>
      <c r="J25" s="16"/>
      <c r="K25" s="80">
        <f>_xlfn.AGGREGATE(9,2,K23:K24)</f>
        <v>700</v>
      </c>
      <c r="L25" s="81">
        <f t="shared" ref="L25:V25" si="5">_xlfn.AGGREGATE(9,2,L23:L24)</f>
        <v>715</v>
      </c>
      <c r="M25" s="81">
        <f t="shared" si="5"/>
        <v>670</v>
      </c>
      <c r="N25" s="81">
        <f t="shared" si="5"/>
        <v>655</v>
      </c>
      <c r="O25" s="81">
        <f t="shared" si="5"/>
        <v>785</v>
      </c>
      <c r="P25" s="81">
        <f t="shared" si="5"/>
        <v>795</v>
      </c>
      <c r="Q25" s="81">
        <f t="shared" si="5"/>
        <v>930</v>
      </c>
      <c r="R25" s="81">
        <f t="shared" si="5"/>
        <v>905</v>
      </c>
      <c r="S25" s="81">
        <f t="shared" si="5"/>
        <v>1080</v>
      </c>
      <c r="T25" s="81">
        <f t="shared" si="5"/>
        <v>1085</v>
      </c>
      <c r="U25" s="81">
        <f t="shared" si="5"/>
        <v>1405</v>
      </c>
      <c r="V25" s="82">
        <f t="shared" si="5"/>
        <v>1260</v>
      </c>
    </row>
    <row r="26" spans="2:29" x14ac:dyDescent="0.25">
      <c r="B26" s="6"/>
      <c r="D26" t="s">
        <v>18</v>
      </c>
      <c r="I26" s="14" t="s">
        <v>22</v>
      </c>
      <c r="K26" s="77">
        <v>-267.5</v>
      </c>
      <c r="L26" s="78">
        <v>-257.5</v>
      </c>
      <c r="M26" s="78">
        <v>-297.5</v>
      </c>
      <c r="N26" s="78">
        <v>-260</v>
      </c>
      <c r="O26" s="78">
        <v>-317.5</v>
      </c>
      <c r="P26" s="78">
        <v>-355</v>
      </c>
      <c r="Q26" s="78">
        <v>-350</v>
      </c>
      <c r="R26" s="78">
        <v>-412.5</v>
      </c>
      <c r="S26" s="78">
        <v>-422.5</v>
      </c>
      <c r="T26" s="78">
        <v>-487.5</v>
      </c>
      <c r="U26" s="78">
        <v>-577.5</v>
      </c>
      <c r="V26" s="79">
        <v>-487.5</v>
      </c>
    </row>
    <row r="27" spans="2:29" x14ac:dyDescent="0.25">
      <c r="B27" s="6"/>
      <c r="D27" t="s">
        <v>25</v>
      </c>
      <c r="I27" s="14" t="s">
        <v>22</v>
      </c>
      <c r="K27" s="77">
        <v>-30</v>
      </c>
      <c r="L27" s="78">
        <v>-57.5</v>
      </c>
      <c r="M27" s="78">
        <v>-30</v>
      </c>
      <c r="N27" s="78">
        <v>-40</v>
      </c>
      <c r="O27" s="78">
        <v>-35</v>
      </c>
      <c r="P27" s="78">
        <v>-82.5</v>
      </c>
      <c r="Q27" s="78">
        <v>-65</v>
      </c>
      <c r="R27" s="78">
        <v>-82.5</v>
      </c>
      <c r="S27" s="78">
        <v>-70</v>
      </c>
      <c r="T27" s="78">
        <v>-95</v>
      </c>
      <c r="U27" s="78">
        <v>-67.5</v>
      </c>
      <c r="V27" s="79">
        <v>-100</v>
      </c>
    </row>
    <row r="28" spans="2:29" x14ac:dyDescent="0.25">
      <c r="B28" s="6"/>
      <c r="D28" t="s">
        <v>28</v>
      </c>
      <c r="I28" s="14" t="s">
        <v>22</v>
      </c>
      <c r="K28" s="77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9">
        <v>0</v>
      </c>
    </row>
    <row r="29" spans="2:29" x14ac:dyDescent="0.25">
      <c r="B29" s="6"/>
      <c r="C29" t="s">
        <v>57</v>
      </c>
      <c r="I29" s="14" t="s">
        <v>22</v>
      </c>
      <c r="K29" s="83">
        <f>_xlfn.AGGREGATE(9,2,K26:K28)</f>
        <v>-297.5</v>
      </c>
      <c r="L29" s="84">
        <f t="shared" ref="L29:V29" si="6">_xlfn.AGGREGATE(9,2,L26:L28)</f>
        <v>-315</v>
      </c>
      <c r="M29" s="84">
        <f t="shared" si="6"/>
        <v>-327.5</v>
      </c>
      <c r="N29" s="84">
        <f t="shared" si="6"/>
        <v>-300</v>
      </c>
      <c r="O29" s="84">
        <f t="shared" si="6"/>
        <v>-352.5</v>
      </c>
      <c r="P29" s="84">
        <f t="shared" si="6"/>
        <v>-437.5</v>
      </c>
      <c r="Q29" s="84">
        <f t="shared" si="6"/>
        <v>-415</v>
      </c>
      <c r="R29" s="84">
        <f t="shared" si="6"/>
        <v>-495</v>
      </c>
      <c r="S29" s="84">
        <f t="shared" si="6"/>
        <v>-492.5</v>
      </c>
      <c r="T29" s="84">
        <f t="shared" si="6"/>
        <v>-582.5</v>
      </c>
      <c r="U29" s="84">
        <f t="shared" si="6"/>
        <v>-645</v>
      </c>
      <c r="V29" s="85">
        <f t="shared" si="6"/>
        <v>-587.5</v>
      </c>
    </row>
    <row r="30" spans="2:29" s="16" customFormat="1" x14ac:dyDescent="0.25">
      <c r="B30" s="20" t="s">
        <v>19</v>
      </c>
      <c r="C30" s="21"/>
      <c r="D30" s="21"/>
      <c r="E30" s="21"/>
      <c r="F30" s="21"/>
      <c r="G30" s="21"/>
      <c r="H30" s="21"/>
      <c r="I30" s="22" t="s">
        <v>22</v>
      </c>
      <c r="K30" s="86">
        <f>_xlfn.AGGREGATE(9,2,K23:K29)</f>
        <v>402.5</v>
      </c>
      <c r="L30" s="87">
        <f t="shared" ref="L30:V30" si="7">_xlfn.AGGREGATE(9,2,L23:L29)</f>
        <v>400</v>
      </c>
      <c r="M30" s="87">
        <f t="shared" si="7"/>
        <v>342.5</v>
      </c>
      <c r="N30" s="87">
        <f t="shared" si="7"/>
        <v>355</v>
      </c>
      <c r="O30" s="87">
        <f t="shared" si="7"/>
        <v>432.5</v>
      </c>
      <c r="P30" s="87">
        <f t="shared" si="7"/>
        <v>357.5</v>
      </c>
      <c r="Q30" s="87">
        <f t="shared" si="7"/>
        <v>515</v>
      </c>
      <c r="R30" s="87">
        <f t="shared" si="7"/>
        <v>410</v>
      </c>
      <c r="S30" s="87">
        <f t="shared" si="7"/>
        <v>587.5</v>
      </c>
      <c r="T30" s="87">
        <f t="shared" si="7"/>
        <v>502.5</v>
      </c>
      <c r="U30" s="87">
        <f t="shared" si="7"/>
        <v>760</v>
      </c>
      <c r="V30" s="88">
        <f t="shared" si="7"/>
        <v>672.5</v>
      </c>
    </row>
    <row r="31" spans="2:29" x14ac:dyDescent="0.25">
      <c r="B31" s="6"/>
      <c r="D31" t="s">
        <v>23</v>
      </c>
      <c r="I31" s="14" t="s">
        <v>22</v>
      </c>
      <c r="K31" s="77">
        <v>-97.5</v>
      </c>
      <c r="L31" s="78">
        <v>-90</v>
      </c>
      <c r="M31" s="78">
        <v>-77.5</v>
      </c>
      <c r="N31" s="78">
        <v>-60</v>
      </c>
      <c r="O31" s="78">
        <v>-92.5</v>
      </c>
      <c r="P31" s="78">
        <v>-102.5</v>
      </c>
      <c r="Q31" s="78">
        <v>-87.5</v>
      </c>
      <c r="R31" s="78">
        <v>-102.5</v>
      </c>
      <c r="S31" s="78">
        <v>-97.5</v>
      </c>
      <c r="T31" s="78">
        <v>-125</v>
      </c>
      <c r="U31" s="78">
        <v>-222.5</v>
      </c>
      <c r="V31" s="79">
        <v>-160</v>
      </c>
    </row>
    <row r="32" spans="2:29" x14ac:dyDescent="0.25">
      <c r="B32" s="6"/>
      <c r="D32" t="s">
        <v>24</v>
      </c>
      <c r="I32" s="14" t="s">
        <v>22</v>
      </c>
      <c r="K32" s="77">
        <v>-12.5</v>
      </c>
      <c r="L32" s="78">
        <v>-12.5</v>
      </c>
      <c r="M32" s="78">
        <v>-15</v>
      </c>
      <c r="N32" s="78">
        <v>-15</v>
      </c>
      <c r="O32" s="78">
        <v>-10</v>
      </c>
      <c r="P32" s="78">
        <v>-10</v>
      </c>
      <c r="Q32" s="78">
        <v>-15</v>
      </c>
      <c r="R32" s="78">
        <v>-15</v>
      </c>
      <c r="S32" s="78">
        <v>-12.5</v>
      </c>
      <c r="T32" s="78">
        <v>-15</v>
      </c>
      <c r="U32" s="78">
        <v>-22.5</v>
      </c>
      <c r="V32" s="79">
        <v>-17.5</v>
      </c>
    </row>
    <row r="33" spans="2:22" x14ac:dyDescent="0.25">
      <c r="B33" s="6"/>
      <c r="D33" t="s">
        <v>27</v>
      </c>
      <c r="I33" s="14" t="s">
        <v>22</v>
      </c>
      <c r="K33" s="77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9">
        <v>0</v>
      </c>
    </row>
    <row r="34" spans="2:22" x14ac:dyDescent="0.25">
      <c r="B34" s="6"/>
      <c r="C34" t="s">
        <v>31</v>
      </c>
      <c r="I34" s="14" t="s">
        <v>22</v>
      </c>
      <c r="K34" s="83">
        <f>_xlfn.AGGREGATE(9,2,K31:K33)</f>
        <v>-110</v>
      </c>
      <c r="L34" s="84">
        <f t="shared" ref="L34:V34" si="8">_xlfn.AGGREGATE(9,2,L31:L33)</f>
        <v>-102.5</v>
      </c>
      <c r="M34" s="84">
        <f t="shared" si="8"/>
        <v>-92.5</v>
      </c>
      <c r="N34" s="84">
        <f t="shared" si="8"/>
        <v>-75</v>
      </c>
      <c r="O34" s="84">
        <f t="shared" si="8"/>
        <v>-102.5</v>
      </c>
      <c r="P34" s="84">
        <f t="shared" si="8"/>
        <v>-112.5</v>
      </c>
      <c r="Q34" s="84">
        <f t="shared" si="8"/>
        <v>-102.5</v>
      </c>
      <c r="R34" s="84">
        <f t="shared" si="8"/>
        <v>-117.5</v>
      </c>
      <c r="S34" s="84">
        <f t="shared" si="8"/>
        <v>-110</v>
      </c>
      <c r="T34" s="84">
        <f t="shared" si="8"/>
        <v>-140</v>
      </c>
      <c r="U34" s="84">
        <f t="shared" si="8"/>
        <v>-245</v>
      </c>
      <c r="V34" s="85">
        <f t="shared" si="8"/>
        <v>-177.5</v>
      </c>
    </row>
    <row r="35" spans="2:22" s="16" customFormat="1" x14ac:dyDescent="0.25">
      <c r="B35" s="39" t="s">
        <v>29</v>
      </c>
      <c r="C35" s="40"/>
      <c r="D35" s="40"/>
      <c r="E35" s="40"/>
      <c r="F35" s="40"/>
      <c r="G35" s="40"/>
      <c r="H35" s="40"/>
      <c r="I35" s="41" t="s">
        <v>22</v>
      </c>
      <c r="K35" s="80">
        <f>_xlfn.AGGREGATE(9,2,K23:K34)</f>
        <v>292.5</v>
      </c>
      <c r="L35" s="81">
        <f t="shared" ref="L35:V35" si="9">_xlfn.AGGREGATE(9,2,L23:L34)</f>
        <v>297.5</v>
      </c>
      <c r="M35" s="81">
        <f t="shared" si="9"/>
        <v>250</v>
      </c>
      <c r="N35" s="81">
        <f t="shared" si="9"/>
        <v>280</v>
      </c>
      <c r="O35" s="81">
        <f t="shared" si="9"/>
        <v>330</v>
      </c>
      <c r="P35" s="81">
        <f t="shared" si="9"/>
        <v>245</v>
      </c>
      <c r="Q35" s="81">
        <f t="shared" si="9"/>
        <v>412.5</v>
      </c>
      <c r="R35" s="81">
        <f t="shared" si="9"/>
        <v>292.5</v>
      </c>
      <c r="S35" s="81">
        <f t="shared" si="9"/>
        <v>477.5</v>
      </c>
      <c r="T35" s="81">
        <f t="shared" si="9"/>
        <v>362.5</v>
      </c>
      <c r="U35" s="81">
        <f t="shared" si="9"/>
        <v>515</v>
      </c>
      <c r="V35" s="82">
        <f t="shared" si="9"/>
        <v>495</v>
      </c>
    </row>
    <row r="36" spans="2:22" x14ac:dyDescent="0.25">
      <c r="B36" s="6"/>
      <c r="D36" t="s">
        <v>32</v>
      </c>
      <c r="I36" s="14" t="s">
        <v>22</v>
      </c>
      <c r="K36" s="77">
        <v>-30.72</v>
      </c>
      <c r="L36" s="78">
        <v>-30.36</v>
      </c>
      <c r="M36" s="78">
        <v>-33.659999999999997</v>
      </c>
      <c r="N36" s="78">
        <v>-37.74</v>
      </c>
      <c r="O36" s="78">
        <v>-38</v>
      </c>
      <c r="P36" s="78">
        <v>-38</v>
      </c>
      <c r="Q36" s="78">
        <v>-40</v>
      </c>
      <c r="R36" s="78">
        <v>-45</v>
      </c>
      <c r="S36" s="78">
        <v>-45</v>
      </c>
      <c r="T36" s="78">
        <v>-46</v>
      </c>
      <c r="U36" s="78">
        <v>-46</v>
      </c>
      <c r="V36" s="79">
        <v>-47</v>
      </c>
    </row>
    <row r="37" spans="2:22" x14ac:dyDescent="0.25">
      <c r="B37" s="6"/>
      <c r="D37" t="s">
        <v>34</v>
      </c>
      <c r="I37" s="14" t="s">
        <v>22</v>
      </c>
      <c r="K37" s="77">
        <v>-6.58</v>
      </c>
      <c r="L37" s="78">
        <v>-9.18</v>
      </c>
      <c r="M37" s="78">
        <v>-7.98</v>
      </c>
      <c r="N37" s="78">
        <v>-7.979000000000001</v>
      </c>
      <c r="O37" s="78">
        <v>-8</v>
      </c>
      <c r="P37" s="78">
        <v>-8</v>
      </c>
      <c r="Q37" s="78">
        <v>-9</v>
      </c>
      <c r="R37" s="78">
        <v>-10</v>
      </c>
      <c r="S37" s="78">
        <v>-10</v>
      </c>
      <c r="T37" s="78">
        <v>-10</v>
      </c>
      <c r="U37" s="78">
        <v>-10</v>
      </c>
      <c r="V37" s="79">
        <v>-10</v>
      </c>
    </row>
    <row r="38" spans="2:22" x14ac:dyDescent="0.25">
      <c r="B38" s="6"/>
      <c r="D38" t="s">
        <v>35</v>
      </c>
      <c r="I38" s="14" t="s">
        <v>22</v>
      </c>
      <c r="K38" s="77">
        <v>-10.395</v>
      </c>
      <c r="L38" s="78">
        <v>-13.23</v>
      </c>
      <c r="M38" s="78">
        <v>-10.373999999999999</v>
      </c>
      <c r="N38" s="78">
        <v>-11.850000000000001</v>
      </c>
      <c r="O38" s="78">
        <v>-11.931637519872814</v>
      </c>
      <c r="P38" s="78">
        <v>-11.931637519872814</v>
      </c>
      <c r="Q38" s="78">
        <v>-12.559618441971383</v>
      </c>
      <c r="R38" s="78">
        <v>-14.129570747217805</v>
      </c>
      <c r="S38" s="78">
        <v>-14.129570747217805</v>
      </c>
      <c r="T38" s="78">
        <v>-14.44356120826709</v>
      </c>
      <c r="U38" s="78">
        <v>-14.44356120826709</v>
      </c>
      <c r="V38" s="79">
        <v>-14.757551669316374</v>
      </c>
    </row>
    <row r="39" spans="2:22" x14ac:dyDescent="0.25">
      <c r="B39" s="6"/>
      <c r="D39" t="s">
        <v>36</v>
      </c>
      <c r="I39" s="14" t="s">
        <v>22</v>
      </c>
      <c r="K39" s="77">
        <v>-3.2549999999999999</v>
      </c>
      <c r="L39" s="78">
        <v>-4.3650000000000002</v>
      </c>
      <c r="M39" s="78">
        <v>-3.5720000000000001</v>
      </c>
      <c r="N39" s="78">
        <v>-3.8710000000000004</v>
      </c>
      <c r="O39" s="78">
        <v>-4</v>
      </c>
      <c r="P39" s="78">
        <v>-4</v>
      </c>
      <c r="Q39" s="78">
        <v>-4</v>
      </c>
      <c r="R39" s="78">
        <v>-4</v>
      </c>
      <c r="S39" s="78">
        <v>-4</v>
      </c>
      <c r="T39" s="78">
        <v>-4</v>
      </c>
      <c r="U39" s="78">
        <v>-4</v>
      </c>
      <c r="V39" s="79">
        <v>-4</v>
      </c>
    </row>
    <row r="40" spans="2:22" x14ac:dyDescent="0.25">
      <c r="B40" s="6"/>
      <c r="D40" t="s">
        <v>33</v>
      </c>
      <c r="I40" s="14" t="s">
        <v>22</v>
      </c>
      <c r="K40" s="77">
        <v>-7</v>
      </c>
      <c r="L40" s="78">
        <v>-7</v>
      </c>
      <c r="M40" s="78">
        <v>-7</v>
      </c>
      <c r="N40" s="78">
        <v>-7</v>
      </c>
      <c r="O40" s="78">
        <v>-7</v>
      </c>
      <c r="P40" s="78">
        <v>-7</v>
      </c>
      <c r="Q40" s="78">
        <v>-7</v>
      </c>
      <c r="R40" s="78">
        <v>-7</v>
      </c>
      <c r="S40" s="78">
        <v>-7</v>
      </c>
      <c r="T40" s="78">
        <v>-7</v>
      </c>
      <c r="U40" s="78">
        <v>-7</v>
      </c>
      <c r="V40" s="79">
        <v>-7</v>
      </c>
    </row>
    <row r="41" spans="2:22" x14ac:dyDescent="0.25">
      <c r="B41" s="6"/>
      <c r="D41" t="s">
        <v>38</v>
      </c>
      <c r="I41" s="14" t="s">
        <v>22</v>
      </c>
      <c r="K41" s="77">
        <v>-5</v>
      </c>
      <c r="L41" s="78">
        <v>-5</v>
      </c>
      <c r="M41" s="78">
        <v>-7</v>
      </c>
      <c r="N41" s="78">
        <v>-7</v>
      </c>
      <c r="O41" s="78">
        <v>-7</v>
      </c>
      <c r="P41" s="78">
        <v>-8</v>
      </c>
      <c r="Q41" s="78">
        <v>-8</v>
      </c>
      <c r="R41" s="78">
        <v>-12</v>
      </c>
      <c r="S41" s="78">
        <v>-12</v>
      </c>
      <c r="T41" s="78">
        <v>-12</v>
      </c>
      <c r="U41" s="78">
        <v>-12</v>
      </c>
      <c r="V41" s="79">
        <v>-12</v>
      </c>
    </row>
    <row r="42" spans="2:22" x14ac:dyDescent="0.25">
      <c r="B42" s="6"/>
      <c r="D42" t="s">
        <v>53</v>
      </c>
      <c r="I42" s="14" t="s">
        <v>22</v>
      </c>
      <c r="K42" s="77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9">
        <v>0</v>
      </c>
    </row>
    <row r="43" spans="2:22" x14ac:dyDescent="0.25">
      <c r="B43" s="6"/>
      <c r="D43" t="s">
        <v>37</v>
      </c>
      <c r="I43" s="14" t="s">
        <v>22</v>
      </c>
      <c r="K43" s="77">
        <v>-5</v>
      </c>
      <c r="L43" s="78">
        <v>-5</v>
      </c>
      <c r="M43" s="78">
        <v>-5</v>
      </c>
      <c r="N43" s="78">
        <v>-5</v>
      </c>
      <c r="O43" s="78">
        <v>-5</v>
      </c>
      <c r="P43" s="78">
        <v>-5</v>
      </c>
      <c r="Q43" s="78">
        <v>-5</v>
      </c>
      <c r="R43" s="78">
        <v>-5</v>
      </c>
      <c r="S43" s="78">
        <v>-5</v>
      </c>
      <c r="T43" s="78">
        <v>-5</v>
      </c>
      <c r="U43" s="78">
        <v>-5</v>
      </c>
      <c r="V43" s="79">
        <v>-5</v>
      </c>
    </row>
    <row r="44" spans="2:22" x14ac:dyDescent="0.25">
      <c r="B44" s="6"/>
      <c r="C44" t="s">
        <v>39</v>
      </c>
      <c r="I44" s="14" t="s">
        <v>22</v>
      </c>
      <c r="K44" s="83">
        <f>_xlfn.AGGREGATE(9,2,K36:K43)</f>
        <v>-67.949999999999989</v>
      </c>
      <c r="L44" s="84">
        <f t="shared" ref="L44:V44" si="10">_xlfn.AGGREGATE(9,2,L36:L43)</f>
        <v>-74.134999999999991</v>
      </c>
      <c r="M44" s="84">
        <f t="shared" si="10"/>
        <v>-74.585999999999999</v>
      </c>
      <c r="N44" s="84">
        <f t="shared" si="10"/>
        <v>-80.44</v>
      </c>
      <c r="O44" s="84">
        <f t="shared" si="10"/>
        <v>-80.931637519872822</v>
      </c>
      <c r="P44" s="84">
        <f t="shared" si="10"/>
        <v>-81.931637519872822</v>
      </c>
      <c r="Q44" s="84">
        <f t="shared" si="10"/>
        <v>-85.559618441971381</v>
      </c>
      <c r="R44" s="84">
        <f t="shared" si="10"/>
        <v>-97.129570747217798</v>
      </c>
      <c r="S44" s="84">
        <f t="shared" si="10"/>
        <v>-97.129570747217798</v>
      </c>
      <c r="T44" s="84">
        <f t="shared" si="10"/>
        <v>-98.443561208267084</v>
      </c>
      <c r="U44" s="84">
        <f t="shared" si="10"/>
        <v>-98.443561208267084</v>
      </c>
      <c r="V44" s="85">
        <f t="shared" si="10"/>
        <v>-99.757551669316371</v>
      </c>
    </row>
    <row r="45" spans="2:22" s="16" customFormat="1" x14ac:dyDescent="0.25">
      <c r="B45" s="39" t="s">
        <v>40</v>
      </c>
      <c r="C45" s="40"/>
      <c r="D45" s="40"/>
      <c r="E45" s="40"/>
      <c r="F45" s="40"/>
      <c r="G45" s="40"/>
      <c r="H45" s="40"/>
      <c r="I45" s="41" t="s">
        <v>22</v>
      </c>
      <c r="K45" s="80">
        <f>_xlfn.AGGREGATE(9,2,K23:K44)</f>
        <v>224.54999999999995</v>
      </c>
      <c r="L45" s="81">
        <f t="shared" ref="L45:V45" si="11">_xlfn.AGGREGATE(9,2,L23:L44)</f>
        <v>223.36499999999998</v>
      </c>
      <c r="M45" s="81">
        <f t="shared" si="11"/>
        <v>175.41400000000002</v>
      </c>
      <c r="N45" s="81">
        <f t="shared" si="11"/>
        <v>199.55999999999997</v>
      </c>
      <c r="O45" s="81">
        <f t="shared" si="11"/>
        <v>249.06836248012718</v>
      </c>
      <c r="P45" s="81">
        <f t="shared" si="11"/>
        <v>163.06836248012718</v>
      </c>
      <c r="Q45" s="81">
        <f t="shared" si="11"/>
        <v>326.94038155802861</v>
      </c>
      <c r="R45" s="81">
        <f t="shared" si="11"/>
        <v>195.3704292527822</v>
      </c>
      <c r="S45" s="81">
        <f t="shared" si="11"/>
        <v>380.37042925278217</v>
      </c>
      <c r="T45" s="81">
        <f t="shared" si="11"/>
        <v>264.05643879173289</v>
      </c>
      <c r="U45" s="81">
        <f t="shared" si="11"/>
        <v>416.55643879173289</v>
      </c>
      <c r="V45" s="82">
        <f t="shared" si="11"/>
        <v>395.2424483306836</v>
      </c>
    </row>
    <row r="46" spans="2:22" x14ac:dyDescent="0.25">
      <c r="B46" s="15"/>
      <c r="C46" t="s">
        <v>41</v>
      </c>
      <c r="I46" s="14" t="s">
        <v>22</v>
      </c>
      <c r="K46" s="77">
        <v>-7.5</v>
      </c>
      <c r="L46" s="78">
        <v>-7.5</v>
      </c>
      <c r="M46" s="78">
        <v>-7.5</v>
      </c>
      <c r="N46" s="78">
        <v>-7.5</v>
      </c>
      <c r="O46" s="78">
        <v>-7.5</v>
      </c>
      <c r="P46" s="78">
        <v>-7.5</v>
      </c>
      <c r="Q46" s="78">
        <v>-7.5</v>
      </c>
      <c r="R46" s="78">
        <v>-7.5</v>
      </c>
      <c r="S46" s="78">
        <v>-7.5</v>
      </c>
      <c r="T46" s="78">
        <v>-7.5</v>
      </c>
      <c r="U46" s="78">
        <v>-7.5</v>
      </c>
      <c r="V46" s="79">
        <v>-7.5</v>
      </c>
    </row>
    <row r="47" spans="2:22" x14ac:dyDescent="0.25">
      <c r="B47" s="15"/>
      <c r="C47" t="s">
        <v>42</v>
      </c>
      <c r="I47" s="14" t="s">
        <v>22</v>
      </c>
      <c r="K47" s="77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9">
        <v>0</v>
      </c>
    </row>
    <row r="48" spans="2:22" x14ac:dyDescent="0.25">
      <c r="B48" s="6"/>
      <c r="C48" t="s">
        <v>43</v>
      </c>
      <c r="I48" s="14" t="s">
        <v>22</v>
      </c>
      <c r="K48" s="77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9">
        <v>0</v>
      </c>
    </row>
    <row r="49" spans="2:29" s="16" customFormat="1" x14ac:dyDescent="0.25">
      <c r="B49" s="23" t="s">
        <v>44</v>
      </c>
      <c r="C49" s="46"/>
      <c r="D49" s="46"/>
      <c r="E49" s="46"/>
      <c r="F49" s="46"/>
      <c r="G49" s="46"/>
      <c r="H49" s="46"/>
      <c r="I49" s="25" t="s">
        <v>22</v>
      </c>
      <c r="K49" s="89">
        <f>_xlfn.AGGREGATE(9,2,K23:K48)</f>
        <v>217.04999999999995</v>
      </c>
      <c r="L49" s="90">
        <f t="shared" ref="L49:V49" si="12">_xlfn.AGGREGATE(9,2,L23:L48)</f>
        <v>215.86499999999998</v>
      </c>
      <c r="M49" s="90">
        <f t="shared" si="12"/>
        <v>167.91400000000002</v>
      </c>
      <c r="N49" s="90">
        <f t="shared" si="12"/>
        <v>192.05999999999997</v>
      </c>
      <c r="O49" s="90">
        <f t="shared" si="12"/>
        <v>241.56836248012718</v>
      </c>
      <c r="P49" s="90">
        <f t="shared" si="12"/>
        <v>155.56836248012718</v>
      </c>
      <c r="Q49" s="90">
        <f t="shared" si="12"/>
        <v>319.44038155802861</v>
      </c>
      <c r="R49" s="90">
        <f t="shared" si="12"/>
        <v>187.8704292527822</v>
      </c>
      <c r="S49" s="90">
        <f t="shared" si="12"/>
        <v>372.87042925278217</v>
      </c>
      <c r="T49" s="90">
        <f t="shared" si="12"/>
        <v>256.55643879173289</v>
      </c>
      <c r="U49" s="90">
        <f t="shared" si="12"/>
        <v>409.05643879173289</v>
      </c>
      <c r="V49" s="91">
        <f t="shared" si="12"/>
        <v>387.7424483306836</v>
      </c>
    </row>
    <row r="51" spans="2:29" x14ac:dyDescent="0.25">
      <c r="B51" s="3" t="s">
        <v>45</v>
      </c>
      <c r="C51" s="2"/>
      <c r="D51" s="2"/>
      <c r="E51" s="2"/>
      <c r="F51" s="2"/>
      <c r="G51" s="2"/>
      <c r="H51" s="2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3" spans="2:29" s="16" customFormat="1" x14ac:dyDescent="0.25">
      <c r="I53" s="43"/>
      <c r="K53" s="44">
        <f>+K$7</f>
        <v>45292</v>
      </c>
      <c r="L53" s="44">
        <f t="shared" ref="L53:V53" si="13">+L$7</f>
        <v>45323</v>
      </c>
      <c r="M53" s="44">
        <f t="shared" si="13"/>
        <v>45352</v>
      </c>
      <c r="N53" s="44">
        <f t="shared" si="13"/>
        <v>45383</v>
      </c>
      <c r="O53" s="44">
        <f t="shared" si="13"/>
        <v>45413</v>
      </c>
      <c r="P53" s="44">
        <f t="shared" si="13"/>
        <v>45444</v>
      </c>
      <c r="Q53" s="44">
        <f t="shared" si="13"/>
        <v>45474</v>
      </c>
      <c r="R53" s="44">
        <f t="shared" si="13"/>
        <v>45505</v>
      </c>
      <c r="S53" s="44">
        <f t="shared" si="13"/>
        <v>45536</v>
      </c>
      <c r="T53" s="44">
        <f t="shared" si="13"/>
        <v>45566</v>
      </c>
      <c r="U53" s="44">
        <f t="shared" si="13"/>
        <v>45597</v>
      </c>
      <c r="V53" s="44">
        <f t="shared" si="13"/>
        <v>45627</v>
      </c>
      <c r="W53" s="45"/>
      <c r="X53" s="45"/>
      <c r="Y53" s="45"/>
      <c r="Z53" s="45"/>
      <c r="AA53" s="45"/>
      <c r="AB53" s="45"/>
      <c r="AC53" s="45"/>
    </row>
    <row r="55" spans="2:29" s="16" customFormat="1" x14ac:dyDescent="0.25">
      <c r="B55" s="36" t="s">
        <v>46</v>
      </c>
      <c r="C55" s="37"/>
      <c r="D55" s="37"/>
      <c r="E55" s="37"/>
      <c r="F55" s="37"/>
      <c r="G55" s="37"/>
      <c r="H55" s="37"/>
      <c r="I55" s="38" t="s">
        <v>22</v>
      </c>
      <c r="K55" s="92">
        <v>2659.9277324999998</v>
      </c>
      <c r="L55" s="93">
        <v>2854.9277324999998</v>
      </c>
      <c r="M55" s="93">
        <v>3024.4277324999998</v>
      </c>
      <c r="N55" s="93">
        <v>3204.9277324999998</v>
      </c>
      <c r="O55" s="93">
        <v>3438.4277324999998</v>
      </c>
      <c r="P55" s="93">
        <v>3605.9277324999998</v>
      </c>
      <c r="Q55" s="93">
        <v>3920.9277324999998</v>
      </c>
      <c r="R55" s="93">
        <v>4144.9277325000003</v>
      </c>
      <c r="S55" s="93">
        <v>4530.9277325000003</v>
      </c>
      <c r="T55" s="93">
        <v>4799.9277325000003</v>
      </c>
      <c r="U55" s="93">
        <v>5237.4277325000003</v>
      </c>
      <c r="V55" s="94">
        <v>5655.9277325000003</v>
      </c>
    </row>
    <row r="56" spans="2:29" x14ac:dyDescent="0.25">
      <c r="B56" s="26" t="s">
        <v>47</v>
      </c>
      <c r="C56" s="27"/>
      <c r="D56" s="27"/>
      <c r="E56" s="27"/>
      <c r="F56" s="27"/>
      <c r="G56" s="27"/>
      <c r="H56" s="27"/>
      <c r="I56" s="28" t="s">
        <v>22</v>
      </c>
      <c r="K56" s="95">
        <v>150</v>
      </c>
      <c r="L56" s="96">
        <v>150</v>
      </c>
      <c r="M56" s="96">
        <v>150</v>
      </c>
      <c r="N56" s="96">
        <v>150</v>
      </c>
      <c r="O56" s="96">
        <v>150</v>
      </c>
      <c r="P56" s="96">
        <v>150</v>
      </c>
      <c r="Q56" s="96">
        <v>150</v>
      </c>
      <c r="R56" s="96">
        <v>150</v>
      </c>
      <c r="S56" s="96">
        <v>150</v>
      </c>
      <c r="T56" s="96">
        <v>150</v>
      </c>
      <c r="U56" s="96">
        <v>150</v>
      </c>
      <c r="V56" s="97">
        <v>150</v>
      </c>
    </row>
    <row r="57" spans="2:29" x14ac:dyDescent="0.25">
      <c r="B57" s="6" t="s">
        <v>48</v>
      </c>
      <c r="I57" s="14" t="s">
        <v>22</v>
      </c>
      <c r="K57" s="77">
        <v>30</v>
      </c>
      <c r="L57" s="78">
        <v>30</v>
      </c>
      <c r="M57" s="78">
        <v>30</v>
      </c>
      <c r="N57" s="78">
        <v>30</v>
      </c>
      <c r="O57" s="78">
        <v>30</v>
      </c>
      <c r="P57" s="78">
        <v>30</v>
      </c>
      <c r="Q57" s="78">
        <v>30</v>
      </c>
      <c r="R57" s="78">
        <v>30</v>
      </c>
      <c r="S57" s="78">
        <v>30</v>
      </c>
      <c r="T57" s="78">
        <v>30</v>
      </c>
      <c r="U57" s="78">
        <v>30</v>
      </c>
      <c r="V57" s="79">
        <v>30</v>
      </c>
    </row>
    <row r="58" spans="2:29" x14ac:dyDescent="0.25">
      <c r="B58" s="6" t="s">
        <v>49</v>
      </c>
      <c r="I58" s="14" t="s">
        <v>22</v>
      </c>
      <c r="K58" s="77">
        <v>45</v>
      </c>
      <c r="L58" s="78">
        <v>45</v>
      </c>
      <c r="M58" s="78">
        <v>45</v>
      </c>
      <c r="N58" s="78">
        <v>45</v>
      </c>
      <c r="O58" s="78">
        <v>45</v>
      </c>
      <c r="P58" s="78">
        <v>45</v>
      </c>
      <c r="Q58" s="78">
        <v>45</v>
      </c>
      <c r="R58" s="78">
        <v>45</v>
      </c>
      <c r="S58" s="78">
        <v>45</v>
      </c>
      <c r="T58" s="78">
        <v>45</v>
      </c>
      <c r="U58" s="78">
        <v>45</v>
      </c>
      <c r="V58" s="79">
        <v>45</v>
      </c>
    </row>
    <row r="59" spans="2:29" x14ac:dyDescent="0.25">
      <c r="B59" s="6" t="s">
        <v>50</v>
      </c>
      <c r="I59" s="14" t="s">
        <v>22</v>
      </c>
      <c r="K59" s="77">
        <v>82.5</v>
      </c>
      <c r="L59" s="78">
        <v>82.5</v>
      </c>
      <c r="M59" s="78">
        <v>82.5</v>
      </c>
      <c r="N59" s="78">
        <v>82.5</v>
      </c>
      <c r="O59" s="78">
        <v>82.5</v>
      </c>
      <c r="P59" s="78">
        <v>82.5</v>
      </c>
      <c r="Q59" s="78">
        <v>82.5</v>
      </c>
      <c r="R59" s="78">
        <v>82.5</v>
      </c>
      <c r="S59" s="78">
        <v>82.5</v>
      </c>
      <c r="T59" s="78">
        <v>82.5</v>
      </c>
      <c r="U59" s="78">
        <v>82.5</v>
      </c>
      <c r="V59" s="79">
        <v>82.5</v>
      </c>
    </row>
    <row r="60" spans="2:29" x14ac:dyDescent="0.25">
      <c r="B60" s="29" t="s">
        <v>51</v>
      </c>
      <c r="C60" s="30"/>
      <c r="D60" s="30"/>
      <c r="E60" s="30"/>
      <c r="F60" s="30"/>
      <c r="G60" s="30"/>
      <c r="H60" s="30"/>
      <c r="I60" s="31" t="s">
        <v>22</v>
      </c>
      <c r="K60" s="98">
        <v>100.5</v>
      </c>
      <c r="L60" s="99">
        <v>100.5</v>
      </c>
      <c r="M60" s="99">
        <v>100.5</v>
      </c>
      <c r="N60" s="99">
        <v>100.5</v>
      </c>
      <c r="O60" s="99">
        <v>100.5</v>
      </c>
      <c r="P60" s="99">
        <v>100.5</v>
      </c>
      <c r="Q60" s="99">
        <v>100.5</v>
      </c>
      <c r="R60" s="99">
        <v>100.5</v>
      </c>
      <c r="S60" s="99">
        <v>100.5</v>
      </c>
      <c r="T60" s="99">
        <v>100.5</v>
      </c>
      <c r="U60" s="99">
        <v>100.5</v>
      </c>
      <c r="V60" s="100">
        <v>100.5</v>
      </c>
    </row>
    <row r="61" spans="2:29" s="16" customFormat="1" x14ac:dyDescent="0.25">
      <c r="B61" s="23" t="s">
        <v>52</v>
      </c>
      <c r="C61" s="46"/>
      <c r="D61" s="46"/>
      <c r="E61" s="46"/>
      <c r="F61" s="46"/>
      <c r="G61" s="46"/>
      <c r="H61" s="46"/>
      <c r="I61" s="25" t="s">
        <v>22</v>
      </c>
      <c r="K61" s="101">
        <v>2250</v>
      </c>
      <c r="L61" s="102">
        <v>2250</v>
      </c>
      <c r="M61" s="102">
        <v>2250</v>
      </c>
      <c r="N61" s="102">
        <v>2250</v>
      </c>
      <c r="O61" s="102">
        <v>2250</v>
      </c>
      <c r="P61" s="102">
        <v>2250</v>
      </c>
      <c r="Q61" s="102">
        <v>2250</v>
      </c>
      <c r="R61" s="102">
        <v>2250</v>
      </c>
      <c r="S61" s="102">
        <v>2250</v>
      </c>
      <c r="T61" s="102">
        <v>2250</v>
      </c>
      <c r="U61" s="102">
        <v>2250</v>
      </c>
      <c r="V61" s="103">
        <v>2250</v>
      </c>
    </row>
    <row r="66" spans="11:22" x14ac:dyDescent="0.25"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542C-223F-494A-83B2-F3D0B13CCA8F}">
  <sheetPr codeName="Sheet8">
    <tabColor theme="0" tint="-0.499984740745262"/>
  </sheetPr>
  <dimension ref="A2:AO75"/>
  <sheetViews>
    <sheetView showGridLines="0" zoomScaleNormal="100" workbookViewId="0">
      <selection activeCell="T9" sqref="T9"/>
    </sheetView>
  </sheetViews>
  <sheetFormatPr defaultColWidth="11.42578125" defaultRowHeight="15" x14ac:dyDescent="0.25"/>
  <cols>
    <col min="1" max="5" width="2.85546875" customWidth="1"/>
    <col min="6" max="8" width="9.42578125" customWidth="1"/>
    <col min="9" max="9" width="4.140625" style="13" customWidth="1"/>
    <col min="10" max="10" width="2.85546875" customWidth="1"/>
    <col min="35" max="35" width="4.7109375" customWidth="1"/>
  </cols>
  <sheetData>
    <row r="2" spans="1:41" ht="24" x14ac:dyDescent="0.4">
      <c r="B2" s="1" t="s">
        <v>59</v>
      </c>
    </row>
    <row r="3" spans="1:41" x14ac:dyDescent="0.25">
      <c r="B3" t="str">
        <f>companyName</f>
        <v>Firma GmbH</v>
      </c>
    </row>
    <row r="5" spans="1:41" x14ac:dyDescent="0.25">
      <c r="B5" s="3" t="s">
        <v>1</v>
      </c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7" spans="1:41" s="16" customFormat="1" x14ac:dyDescent="0.25">
      <c r="I7" s="43"/>
      <c r="K7" s="44">
        <f>+DATE(reportingYear-1,1,1)</f>
        <v>44927</v>
      </c>
      <c r="L7" s="44">
        <f t="shared" ref="L7:Y7" si="0">EDATE(K7,1)</f>
        <v>44958</v>
      </c>
      <c r="M7" s="44">
        <f t="shared" si="0"/>
        <v>44986</v>
      </c>
      <c r="N7" s="44">
        <f t="shared" si="0"/>
        <v>45017</v>
      </c>
      <c r="O7" s="44">
        <f t="shared" si="0"/>
        <v>45047</v>
      </c>
      <c r="P7" s="44">
        <f t="shared" si="0"/>
        <v>45078</v>
      </c>
      <c r="Q7" s="44">
        <f t="shared" si="0"/>
        <v>45108</v>
      </c>
      <c r="R7" s="44">
        <f t="shared" si="0"/>
        <v>45139</v>
      </c>
      <c r="S7" s="44">
        <f t="shared" si="0"/>
        <v>45170</v>
      </c>
      <c r="T7" s="44">
        <f t="shared" si="0"/>
        <v>45200</v>
      </c>
      <c r="U7" s="44">
        <f t="shared" ref="U7:X7" si="1">EDATE(T7,1)</f>
        <v>45231</v>
      </c>
      <c r="V7" s="44">
        <f t="shared" si="1"/>
        <v>45261</v>
      </c>
      <c r="W7" s="44">
        <f t="shared" si="1"/>
        <v>45292</v>
      </c>
      <c r="X7" s="44">
        <f t="shared" si="1"/>
        <v>45323</v>
      </c>
      <c r="Y7" s="44">
        <f t="shared" si="0"/>
        <v>45352</v>
      </c>
      <c r="Z7" s="44">
        <f t="shared" ref="Z7:AH7" si="2">EDATE(Y7,1)</f>
        <v>45383</v>
      </c>
      <c r="AA7" s="44">
        <f t="shared" si="2"/>
        <v>45413</v>
      </c>
      <c r="AB7" s="44">
        <f t="shared" si="2"/>
        <v>45444</v>
      </c>
      <c r="AC7" s="44">
        <f t="shared" si="2"/>
        <v>45474</v>
      </c>
      <c r="AD7" s="44">
        <f t="shared" si="2"/>
        <v>45505</v>
      </c>
      <c r="AE7" s="44">
        <f t="shared" si="2"/>
        <v>45536</v>
      </c>
      <c r="AF7" s="44">
        <f t="shared" si="2"/>
        <v>45566</v>
      </c>
      <c r="AG7" s="44">
        <f t="shared" si="2"/>
        <v>45597</v>
      </c>
      <c r="AH7" s="44">
        <f t="shared" si="2"/>
        <v>45627</v>
      </c>
      <c r="AI7" s="45"/>
      <c r="AJ7" s="45"/>
      <c r="AK7" s="45"/>
      <c r="AL7" s="45"/>
      <c r="AM7" s="45"/>
      <c r="AN7" s="45"/>
      <c r="AO7" s="45"/>
    </row>
    <row r="9" spans="1:41" s="140" customFormat="1" x14ac:dyDescent="0.25">
      <c r="A9"/>
      <c r="B9" s="4" t="s">
        <v>12</v>
      </c>
      <c r="C9" s="5"/>
      <c r="D9" s="5"/>
      <c r="E9" s="5"/>
      <c r="F9" s="5"/>
      <c r="G9" s="5"/>
      <c r="H9" s="5"/>
      <c r="I9" s="18" t="s">
        <v>55</v>
      </c>
      <c r="J9"/>
      <c r="K9" s="165">
        <v>5</v>
      </c>
      <c r="L9" s="166">
        <v>5</v>
      </c>
      <c r="M9" s="166">
        <v>5</v>
      </c>
      <c r="N9" s="166">
        <v>5</v>
      </c>
      <c r="O9" s="166">
        <v>5</v>
      </c>
      <c r="P9" s="166">
        <v>5</v>
      </c>
      <c r="Q9" s="166">
        <v>5</v>
      </c>
      <c r="R9" s="166">
        <v>5</v>
      </c>
      <c r="S9" s="166">
        <v>5</v>
      </c>
      <c r="T9" s="166">
        <v>5</v>
      </c>
      <c r="U9" s="166">
        <v>5</v>
      </c>
      <c r="V9" s="166">
        <v>5</v>
      </c>
      <c r="W9" s="166">
        <v>10</v>
      </c>
      <c r="X9" s="166">
        <v>10</v>
      </c>
      <c r="Y9" s="166">
        <v>10</v>
      </c>
      <c r="Z9" s="166">
        <v>10</v>
      </c>
      <c r="AA9" s="166"/>
      <c r="AB9" s="166"/>
      <c r="AC9" s="166"/>
      <c r="AD9" s="166"/>
      <c r="AE9" s="166"/>
      <c r="AF9" s="166"/>
      <c r="AG9" s="166"/>
      <c r="AH9" s="167"/>
    </row>
    <row r="10" spans="1:41" s="140" customFormat="1" x14ac:dyDescent="0.25">
      <c r="A10"/>
      <c r="B10" s="6" t="s">
        <v>13</v>
      </c>
      <c r="C10"/>
      <c r="D10"/>
      <c r="E10"/>
      <c r="F10"/>
      <c r="G10"/>
      <c r="H10"/>
      <c r="I10" s="14" t="s">
        <v>21</v>
      </c>
      <c r="J10"/>
      <c r="K10" s="168">
        <v>0.125</v>
      </c>
      <c r="L10" s="169">
        <v>0.125</v>
      </c>
      <c r="M10" s="169">
        <v>0.125</v>
      </c>
      <c r="N10" s="169">
        <v>0.125</v>
      </c>
      <c r="O10" s="169">
        <v>0.125</v>
      </c>
      <c r="P10" s="169">
        <v>0.125</v>
      </c>
      <c r="Q10" s="169">
        <v>0.125</v>
      </c>
      <c r="R10" s="169">
        <v>0.125</v>
      </c>
      <c r="S10" s="169">
        <v>0.125</v>
      </c>
      <c r="T10" s="169">
        <v>0.125</v>
      </c>
      <c r="U10" s="169">
        <v>0.125</v>
      </c>
      <c r="V10" s="169">
        <v>0.125</v>
      </c>
      <c r="W10" s="169">
        <v>0.25</v>
      </c>
      <c r="X10" s="169">
        <v>0.25</v>
      </c>
      <c r="Y10" s="169">
        <v>0.25</v>
      </c>
      <c r="Z10" s="169">
        <v>0.25</v>
      </c>
      <c r="AA10" s="169"/>
      <c r="AB10" s="169"/>
      <c r="AC10" s="169"/>
      <c r="AD10" s="169"/>
      <c r="AE10" s="169"/>
      <c r="AF10" s="169"/>
      <c r="AG10" s="169"/>
      <c r="AH10" s="170"/>
    </row>
    <row r="11" spans="1:41" s="140" customFormat="1" x14ac:dyDescent="0.25">
      <c r="A11"/>
      <c r="B11" s="7" t="s">
        <v>14</v>
      </c>
      <c r="C11" s="8"/>
      <c r="D11" s="8"/>
      <c r="E11" s="8"/>
      <c r="F11" s="8"/>
      <c r="G11" s="8"/>
      <c r="H11" s="8"/>
      <c r="I11" s="19" t="s">
        <v>54</v>
      </c>
      <c r="J11"/>
      <c r="K11" s="171">
        <v>57</v>
      </c>
      <c r="L11" s="172">
        <v>57</v>
      </c>
      <c r="M11" s="172">
        <v>57</v>
      </c>
      <c r="N11" s="172">
        <v>57</v>
      </c>
      <c r="O11" s="172">
        <v>57</v>
      </c>
      <c r="P11" s="172">
        <v>57</v>
      </c>
      <c r="Q11" s="172">
        <v>57</v>
      </c>
      <c r="R11" s="172">
        <v>57</v>
      </c>
      <c r="S11" s="172">
        <v>57</v>
      </c>
      <c r="T11" s="172">
        <v>57</v>
      </c>
      <c r="U11" s="172">
        <v>57</v>
      </c>
      <c r="V11" s="172">
        <v>57</v>
      </c>
      <c r="W11" s="172">
        <v>114</v>
      </c>
      <c r="X11" s="172">
        <v>114</v>
      </c>
      <c r="Y11" s="172">
        <v>114</v>
      </c>
      <c r="Z11" s="172">
        <v>114</v>
      </c>
      <c r="AA11" s="172"/>
      <c r="AB11" s="172"/>
      <c r="AC11" s="172"/>
      <c r="AD11" s="172"/>
      <c r="AE11" s="172"/>
      <c r="AF11" s="172"/>
      <c r="AG11" s="172"/>
      <c r="AH11" s="173"/>
    </row>
    <row r="12" spans="1:41" s="140" customFormat="1" x14ac:dyDescent="0.25">
      <c r="A12"/>
      <c r="B12" s="4" t="s">
        <v>15</v>
      </c>
      <c r="C12" s="5"/>
      <c r="D12" s="5"/>
      <c r="E12" s="5"/>
      <c r="F12" s="5"/>
      <c r="G12" s="5"/>
      <c r="H12" s="5"/>
      <c r="I12" s="18" t="s">
        <v>55</v>
      </c>
      <c r="J12"/>
      <c r="K12" s="165">
        <v>5</v>
      </c>
      <c r="L12" s="166">
        <v>5</v>
      </c>
      <c r="M12" s="166">
        <v>5</v>
      </c>
      <c r="N12" s="166">
        <v>5</v>
      </c>
      <c r="O12" s="166">
        <v>5</v>
      </c>
      <c r="P12" s="166">
        <v>5</v>
      </c>
      <c r="Q12" s="166">
        <v>5</v>
      </c>
      <c r="R12" s="166">
        <v>5</v>
      </c>
      <c r="S12" s="166">
        <v>5</v>
      </c>
      <c r="T12" s="166">
        <v>5</v>
      </c>
      <c r="U12" s="166">
        <v>5</v>
      </c>
      <c r="V12" s="166">
        <v>5</v>
      </c>
      <c r="W12" s="166">
        <v>10</v>
      </c>
      <c r="X12" s="166">
        <v>10</v>
      </c>
      <c r="Y12" s="166">
        <v>10</v>
      </c>
      <c r="Z12" s="166">
        <v>10</v>
      </c>
      <c r="AA12" s="166"/>
      <c r="AB12" s="166"/>
      <c r="AC12" s="166"/>
      <c r="AD12" s="166"/>
      <c r="AE12" s="166"/>
      <c r="AF12" s="166"/>
      <c r="AG12" s="166"/>
      <c r="AH12" s="167"/>
    </row>
    <row r="13" spans="1:41" s="140" customFormat="1" x14ac:dyDescent="0.25">
      <c r="A13"/>
      <c r="B13" s="6" t="s">
        <v>16</v>
      </c>
      <c r="C13"/>
      <c r="D13"/>
      <c r="E13"/>
      <c r="F13"/>
      <c r="G13"/>
      <c r="H13"/>
      <c r="I13" s="14" t="s">
        <v>21</v>
      </c>
      <c r="J13"/>
      <c r="K13" s="168">
        <v>0.125</v>
      </c>
      <c r="L13" s="169">
        <v>0.125</v>
      </c>
      <c r="M13" s="169">
        <v>0.125</v>
      </c>
      <c r="N13" s="169">
        <v>0.125</v>
      </c>
      <c r="O13" s="169">
        <v>0.125</v>
      </c>
      <c r="P13" s="169">
        <v>0.125</v>
      </c>
      <c r="Q13" s="169">
        <v>0.125</v>
      </c>
      <c r="R13" s="169">
        <v>0.125</v>
      </c>
      <c r="S13" s="169">
        <v>0.125</v>
      </c>
      <c r="T13" s="169">
        <v>0.125</v>
      </c>
      <c r="U13" s="169">
        <v>0.125</v>
      </c>
      <c r="V13" s="169">
        <v>0.125</v>
      </c>
      <c r="W13" s="169">
        <v>0.25</v>
      </c>
      <c r="X13" s="169">
        <v>0.25</v>
      </c>
      <c r="Y13" s="169">
        <v>0.25</v>
      </c>
      <c r="Z13" s="169">
        <v>0.25</v>
      </c>
      <c r="AA13" s="169"/>
      <c r="AB13" s="169"/>
      <c r="AC13" s="169"/>
      <c r="AD13" s="169"/>
      <c r="AE13" s="169"/>
      <c r="AF13" s="169"/>
      <c r="AG13" s="169"/>
      <c r="AH13" s="170"/>
    </row>
    <row r="14" spans="1:41" s="140" customFormat="1" x14ac:dyDescent="0.25">
      <c r="A14"/>
      <c r="B14" s="7" t="s">
        <v>17</v>
      </c>
      <c r="C14" s="8"/>
      <c r="D14" s="8"/>
      <c r="E14" s="8"/>
      <c r="F14" s="8"/>
      <c r="G14" s="8"/>
      <c r="H14" s="8"/>
      <c r="I14" s="19" t="s">
        <v>54</v>
      </c>
      <c r="J14"/>
      <c r="K14" s="171">
        <v>57</v>
      </c>
      <c r="L14" s="172">
        <v>57</v>
      </c>
      <c r="M14" s="172">
        <v>57</v>
      </c>
      <c r="N14" s="172">
        <v>57</v>
      </c>
      <c r="O14" s="172">
        <v>57</v>
      </c>
      <c r="P14" s="172">
        <v>57</v>
      </c>
      <c r="Q14" s="172">
        <v>57</v>
      </c>
      <c r="R14" s="172">
        <v>57</v>
      </c>
      <c r="S14" s="172">
        <v>57</v>
      </c>
      <c r="T14" s="172">
        <v>57</v>
      </c>
      <c r="U14" s="172">
        <v>57</v>
      </c>
      <c r="V14" s="172">
        <v>57</v>
      </c>
      <c r="W14" s="172">
        <v>114</v>
      </c>
      <c r="X14" s="172">
        <v>114</v>
      </c>
      <c r="Y14" s="172">
        <v>114</v>
      </c>
      <c r="Z14" s="172">
        <v>114</v>
      </c>
      <c r="AA14" s="172"/>
      <c r="AB14" s="172"/>
      <c r="AC14" s="172"/>
      <c r="AD14" s="172"/>
      <c r="AE14" s="172"/>
      <c r="AF14" s="172"/>
      <c r="AG14" s="172"/>
      <c r="AH14" s="173"/>
    </row>
    <row r="15" spans="1:41" s="140" customFormat="1" x14ac:dyDescent="0.25">
      <c r="A15"/>
      <c r="B15" s="4" t="s">
        <v>20</v>
      </c>
      <c r="C15" s="5"/>
      <c r="D15" s="5"/>
      <c r="E15" s="5"/>
      <c r="F15" s="5"/>
      <c r="G15" s="5"/>
      <c r="H15" s="5"/>
      <c r="I15" s="18" t="s">
        <v>21</v>
      </c>
      <c r="J15"/>
      <c r="K15" s="174">
        <f>IFERROR(K30/K$25,"n.a.")</f>
        <v>0.50847457627118642</v>
      </c>
      <c r="L15" s="175">
        <f t="shared" ref="L15:T15" si="3">IFERROR(L30/L$25,"n.a.")</f>
        <v>0.484375</v>
      </c>
      <c r="M15" s="175">
        <f t="shared" si="3"/>
        <v>0.53191489361702127</v>
      </c>
      <c r="N15" s="175">
        <f t="shared" si="3"/>
        <v>0.5</v>
      </c>
      <c r="O15" s="175">
        <f t="shared" si="3"/>
        <v>0.5714285714285714</v>
      </c>
      <c r="P15" s="175">
        <f t="shared" si="3"/>
        <v>0.49315068493150682</v>
      </c>
      <c r="Q15" s="175">
        <f t="shared" si="3"/>
        <v>0.48181818181818181</v>
      </c>
      <c r="R15" s="175">
        <f t="shared" si="3"/>
        <v>0.52475247524752477</v>
      </c>
      <c r="S15" s="175">
        <f t="shared" si="3"/>
        <v>0.51572327044025157</v>
      </c>
      <c r="T15" s="175">
        <f t="shared" si="3"/>
        <v>0.53205128205128205</v>
      </c>
      <c r="U15" s="175">
        <f t="shared" ref="U15:X15" si="4">IFERROR(U30/U$25,"n.a.")</f>
        <v>0.52127659574468088</v>
      </c>
      <c r="V15" s="175">
        <f t="shared" si="4"/>
        <v>0.51912568306010931</v>
      </c>
      <c r="W15" s="175">
        <f t="shared" si="4"/>
        <v>0.5140845070422535</v>
      </c>
      <c r="X15" s="175">
        <f t="shared" si="4"/>
        <v>0.55214723926380371</v>
      </c>
      <c r="Y15" s="175">
        <f t="shared" ref="Y15:AH15" si="5">IFERROR(Y30/Y$25,"n.a.")</f>
        <v>0.47928994082840237</v>
      </c>
      <c r="Z15" s="175">
        <f t="shared" si="5"/>
        <v>0.51832460732984298</v>
      </c>
      <c r="AA15" s="175" t="str">
        <f t="shared" si="5"/>
        <v>n.a.</v>
      </c>
      <c r="AB15" s="175" t="str">
        <f t="shared" si="5"/>
        <v>n.a.</v>
      </c>
      <c r="AC15" s="175" t="str">
        <f t="shared" si="5"/>
        <v>n.a.</v>
      </c>
      <c r="AD15" s="175" t="str">
        <f t="shared" si="5"/>
        <v>n.a.</v>
      </c>
      <c r="AE15" s="175" t="str">
        <f t="shared" si="5"/>
        <v>n.a.</v>
      </c>
      <c r="AF15" s="175" t="str">
        <f t="shared" si="5"/>
        <v>n.a.</v>
      </c>
      <c r="AG15" s="175" t="str">
        <f t="shared" si="5"/>
        <v>n.a.</v>
      </c>
      <c r="AH15" s="176" t="str">
        <f t="shared" si="5"/>
        <v>n.a.</v>
      </c>
    </row>
    <row r="16" spans="1:41" s="140" customFormat="1" x14ac:dyDescent="0.25">
      <c r="A16"/>
      <c r="B16" s="6" t="s">
        <v>30</v>
      </c>
      <c r="C16"/>
      <c r="D16"/>
      <c r="E16"/>
      <c r="F16"/>
      <c r="G16"/>
      <c r="H16"/>
      <c r="I16" s="14" t="s">
        <v>21</v>
      </c>
      <c r="J16"/>
      <c r="K16" s="177">
        <f>IFERROR(K35/K$25,"n.a.")</f>
        <v>0.3559322033898305</v>
      </c>
      <c r="L16" s="178">
        <f t="shared" ref="L16:T16" si="6">IFERROR(L35/L$25,"n.a.")</f>
        <v>0.34375</v>
      </c>
      <c r="M16" s="178">
        <f t="shared" si="6"/>
        <v>0.40425531914893614</v>
      </c>
      <c r="N16" s="178">
        <f t="shared" si="6"/>
        <v>0.38636363636363635</v>
      </c>
      <c r="O16" s="178">
        <f t="shared" si="6"/>
        <v>0.42857142857142855</v>
      </c>
      <c r="P16" s="178">
        <f t="shared" si="6"/>
        <v>0.34246575342465752</v>
      </c>
      <c r="Q16" s="178">
        <f t="shared" si="6"/>
        <v>0.36363636363636365</v>
      </c>
      <c r="R16" s="178">
        <f t="shared" si="6"/>
        <v>0.37623762376237624</v>
      </c>
      <c r="S16" s="178">
        <f t="shared" si="6"/>
        <v>0.39622641509433965</v>
      </c>
      <c r="T16" s="178">
        <f t="shared" si="6"/>
        <v>0.41025641025641024</v>
      </c>
      <c r="U16" s="178">
        <f t="shared" ref="U16:X16" si="7">IFERROR(U35/U$25,"n.a.")</f>
        <v>0.36879432624113473</v>
      </c>
      <c r="V16" s="178">
        <f t="shared" si="7"/>
        <v>0.36065573770491804</v>
      </c>
      <c r="W16" s="178">
        <f t="shared" si="7"/>
        <v>0.38732394366197181</v>
      </c>
      <c r="X16" s="178">
        <f t="shared" si="7"/>
        <v>0.42944785276073622</v>
      </c>
      <c r="Y16" s="178">
        <f t="shared" ref="Y16:AH16" si="8">IFERROR(Y35/Y$25,"n.a.")</f>
        <v>0.34911242603550297</v>
      </c>
      <c r="Z16" s="178">
        <f t="shared" si="8"/>
        <v>0.37172774869109948</v>
      </c>
      <c r="AA16" s="178" t="str">
        <f t="shared" si="8"/>
        <v>n.a.</v>
      </c>
      <c r="AB16" s="178" t="str">
        <f t="shared" si="8"/>
        <v>n.a.</v>
      </c>
      <c r="AC16" s="178" t="str">
        <f t="shared" si="8"/>
        <v>n.a.</v>
      </c>
      <c r="AD16" s="178" t="str">
        <f t="shared" si="8"/>
        <v>n.a.</v>
      </c>
      <c r="AE16" s="178" t="str">
        <f t="shared" si="8"/>
        <v>n.a.</v>
      </c>
      <c r="AF16" s="178" t="str">
        <f t="shared" si="8"/>
        <v>n.a.</v>
      </c>
      <c r="AG16" s="178" t="str">
        <f t="shared" si="8"/>
        <v>n.a.</v>
      </c>
      <c r="AH16" s="179" t="str">
        <f t="shared" si="8"/>
        <v>n.a.</v>
      </c>
    </row>
    <row r="17" spans="1:41" s="140" customFormat="1" x14ac:dyDescent="0.25">
      <c r="A17"/>
      <c r="B17" s="7" t="s">
        <v>56</v>
      </c>
      <c r="C17" s="8"/>
      <c r="D17" s="8"/>
      <c r="E17" s="8"/>
      <c r="F17" s="8"/>
      <c r="G17" s="8"/>
      <c r="H17" s="8"/>
      <c r="I17" s="19" t="s">
        <v>21</v>
      </c>
      <c r="J17"/>
      <c r="K17" s="180">
        <f>IFERROR(-K31/K$25,"n.a.")</f>
        <v>0.13559322033898305</v>
      </c>
      <c r="L17" s="181">
        <f t="shared" ref="L17:T17" si="9">IFERROR(-L31/L$25,"n.a.")</f>
        <v>0.125</v>
      </c>
      <c r="M17" s="181">
        <f t="shared" si="9"/>
        <v>0.10638297872340426</v>
      </c>
      <c r="N17" s="181">
        <f t="shared" si="9"/>
        <v>9.0909090909090912E-2</v>
      </c>
      <c r="O17" s="181">
        <f t="shared" si="9"/>
        <v>0.12857142857142856</v>
      </c>
      <c r="P17" s="181">
        <f t="shared" si="9"/>
        <v>0.13698630136986301</v>
      </c>
      <c r="Q17" s="181">
        <f t="shared" si="9"/>
        <v>0.1</v>
      </c>
      <c r="R17" s="181">
        <f t="shared" si="9"/>
        <v>0.12871287128712872</v>
      </c>
      <c r="S17" s="181">
        <f t="shared" si="9"/>
        <v>0.1069182389937107</v>
      </c>
      <c r="T17" s="181">
        <f t="shared" si="9"/>
        <v>0.10897435897435898</v>
      </c>
      <c r="U17" s="181">
        <f t="shared" ref="U17:X17" si="10">IFERROR(-U31/U$25,"n.a.")</f>
        <v>0.13829787234042554</v>
      </c>
      <c r="V17" s="181">
        <f t="shared" si="10"/>
        <v>0.14207650273224043</v>
      </c>
      <c r="W17" s="181">
        <f t="shared" si="10"/>
        <v>0.11267605633802817</v>
      </c>
      <c r="X17" s="181">
        <f t="shared" si="10"/>
        <v>0.11042944785276074</v>
      </c>
      <c r="Y17" s="181">
        <f t="shared" ref="Y17:AH17" si="11">IFERROR(-Y31/Y$25,"n.a.")</f>
        <v>0.11242603550295859</v>
      </c>
      <c r="Z17" s="181">
        <f t="shared" si="11"/>
        <v>0.13089005235602094</v>
      </c>
      <c r="AA17" s="181" t="str">
        <f t="shared" si="11"/>
        <v>n.a.</v>
      </c>
      <c r="AB17" s="181" t="str">
        <f t="shared" si="11"/>
        <v>n.a.</v>
      </c>
      <c r="AC17" s="181" t="str">
        <f t="shared" si="11"/>
        <v>n.a.</v>
      </c>
      <c r="AD17" s="181" t="str">
        <f t="shared" si="11"/>
        <v>n.a.</v>
      </c>
      <c r="AE17" s="181" t="str">
        <f t="shared" si="11"/>
        <v>n.a.</v>
      </c>
      <c r="AF17" s="181" t="str">
        <f t="shared" si="11"/>
        <v>n.a.</v>
      </c>
      <c r="AG17" s="181" t="str">
        <f t="shared" si="11"/>
        <v>n.a.</v>
      </c>
      <c r="AH17" s="182" t="str">
        <f t="shared" si="11"/>
        <v>n.a.</v>
      </c>
    </row>
    <row r="19" spans="1:41" x14ac:dyDescent="0.25">
      <c r="B19" s="3" t="s">
        <v>8</v>
      </c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1" spans="1:41" s="16" customFormat="1" x14ac:dyDescent="0.25">
      <c r="I21" s="43"/>
      <c r="K21" s="44">
        <f t="shared" ref="K21:X21" si="12">+K$7</f>
        <v>44927</v>
      </c>
      <c r="L21" s="44">
        <f t="shared" si="12"/>
        <v>44958</v>
      </c>
      <c r="M21" s="44">
        <f t="shared" si="12"/>
        <v>44986</v>
      </c>
      <c r="N21" s="44">
        <f t="shared" si="12"/>
        <v>45017</v>
      </c>
      <c r="O21" s="44">
        <f t="shared" si="12"/>
        <v>45047</v>
      </c>
      <c r="P21" s="44">
        <f t="shared" si="12"/>
        <v>45078</v>
      </c>
      <c r="Q21" s="44">
        <f t="shared" si="12"/>
        <v>45108</v>
      </c>
      <c r="R21" s="44">
        <f t="shared" si="12"/>
        <v>45139</v>
      </c>
      <c r="S21" s="44">
        <f t="shared" si="12"/>
        <v>45170</v>
      </c>
      <c r="T21" s="44">
        <f t="shared" si="12"/>
        <v>45200</v>
      </c>
      <c r="U21" s="44">
        <f t="shared" si="12"/>
        <v>45231</v>
      </c>
      <c r="V21" s="44">
        <f t="shared" si="12"/>
        <v>45261</v>
      </c>
      <c r="W21" s="44">
        <f t="shared" si="12"/>
        <v>45292</v>
      </c>
      <c r="X21" s="44">
        <f t="shared" si="12"/>
        <v>45323</v>
      </c>
      <c r="Y21" s="44">
        <f t="shared" ref="Y21:AH21" si="13">+Y$7</f>
        <v>45352</v>
      </c>
      <c r="Z21" s="44">
        <f t="shared" si="13"/>
        <v>45383</v>
      </c>
      <c r="AA21" s="44">
        <f t="shared" si="13"/>
        <v>45413</v>
      </c>
      <c r="AB21" s="44">
        <f t="shared" si="13"/>
        <v>45444</v>
      </c>
      <c r="AC21" s="44">
        <f t="shared" si="13"/>
        <v>45474</v>
      </c>
      <c r="AD21" s="44">
        <f t="shared" si="13"/>
        <v>45505</v>
      </c>
      <c r="AE21" s="44">
        <f t="shared" si="13"/>
        <v>45536</v>
      </c>
      <c r="AF21" s="44">
        <f t="shared" si="13"/>
        <v>45566</v>
      </c>
      <c r="AG21" s="44">
        <f t="shared" si="13"/>
        <v>45597</v>
      </c>
      <c r="AH21" s="44">
        <f t="shared" si="13"/>
        <v>45627</v>
      </c>
      <c r="AI21" s="45"/>
      <c r="AJ21" s="45"/>
      <c r="AK21" s="45"/>
      <c r="AL21" s="45"/>
      <c r="AM21" s="45"/>
      <c r="AN21" s="45"/>
      <c r="AO21" s="45"/>
    </row>
    <row r="23" spans="1:41" x14ac:dyDescent="0.25">
      <c r="B23" s="4"/>
      <c r="C23" s="5" t="s">
        <v>10</v>
      </c>
      <c r="D23" s="5"/>
      <c r="E23" s="5"/>
      <c r="F23" s="5"/>
      <c r="G23" s="5"/>
      <c r="H23" s="5"/>
      <c r="I23" s="18" t="s">
        <v>22</v>
      </c>
      <c r="K23" s="74">
        <v>195</v>
      </c>
      <c r="L23" s="75">
        <v>170</v>
      </c>
      <c r="M23" s="75">
        <v>165</v>
      </c>
      <c r="N23" s="75">
        <v>155</v>
      </c>
      <c r="O23" s="75">
        <v>245</v>
      </c>
      <c r="P23" s="75">
        <v>260</v>
      </c>
      <c r="Q23" s="75">
        <v>410</v>
      </c>
      <c r="R23" s="75">
        <v>360</v>
      </c>
      <c r="S23" s="75">
        <v>475</v>
      </c>
      <c r="T23" s="75">
        <v>575</v>
      </c>
      <c r="U23" s="75">
        <v>620</v>
      </c>
      <c r="V23" s="75">
        <v>530</v>
      </c>
      <c r="W23" s="75">
        <v>520</v>
      </c>
      <c r="X23" s="75">
        <v>580</v>
      </c>
      <c r="Y23" s="75">
        <v>520</v>
      </c>
      <c r="Z23" s="75">
        <v>655</v>
      </c>
      <c r="AA23" s="75"/>
      <c r="AB23" s="75"/>
      <c r="AC23" s="75"/>
      <c r="AD23" s="75"/>
      <c r="AE23" s="75"/>
      <c r="AF23" s="75"/>
      <c r="AG23" s="75"/>
      <c r="AH23" s="76"/>
    </row>
    <row r="24" spans="1:41" x14ac:dyDescent="0.25">
      <c r="B24" s="6"/>
      <c r="C24" t="s">
        <v>11</v>
      </c>
      <c r="I24" s="14" t="s">
        <v>22</v>
      </c>
      <c r="K24" s="77">
        <v>100</v>
      </c>
      <c r="L24" s="78">
        <v>150</v>
      </c>
      <c r="M24" s="78">
        <v>70</v>
      </c>
      <c r="N24" s="78">
        <v>65</v>
      </c>
      <c r="O24" s="78">
        <v>105</v>
      </c>
      <c r="P24" s="78">
        <v>105</v>
      </c>
      <c r="Q24" s="78">
        <v>140</v>
      </c>
      <c r="R24" s="78">
        <v>145</v>
      </c>
      <c r="S24" s="78">
        <v>320</v>
      </c>
      <c r="T24" s="78">
        <v>205</v>
      </c>
      <c r="U24" s="78">
        <v>790</v>
      </c>
      <c r="V24" s="78">
        <v>385</v>
      </c>
      <c r="W24" s="78">
        <v>190</v>
      </c>
      <c r="X24" s="78">
        <v>235</v>
      </c>
      <c r="Y24" s="78">
        <v>325</v>
      </c>
      <c r="Z24" s="78">
        <v>300</v>
      </c>
      <c r="AA24" s="78"/>
      <c r="AB24" s="78"/>
      <c r="AC24" s="78"/>
      <c r="AD24" s="78"/>
      <c r="AE24" s="78"/>
      <c r="AF24" s="78"/>
      <c r="AG24" s="78"/>
      <c r="AH24" s="79"/>
    </row>
    <row r="25" spans="1:41" x14ac:dyDescent="0.25">
      <c r="B25" s="39" t="s">
        <v>9</v>
      </c>
      <c r="C25" s="40"/>
      <c r="D25" s="40"/>
      <c r="E25" s="40"/>
      <c r="F25" s="40"/>
      <c r="G25" s="40"/>
      <c r="H25" s="40"/>
      <c r="I25" s="41" t="s">
        <v>22</v>
      </c>
      <c r="J25" s="16"/>
      <c r="K25" s="80">
        <f>_xlfn.AGGREGATE(9,2,K23:K24)</f>
        <v>295</v>
      </c>
      <c r="L25" s="81">
        <f t="shared" ref="L25" si="14">_xlfn.AGGREGATE(9,2,L23:L24)</f>
        <v>320</v>
      </c>
      <c r="M25" s="81">
        <f t="shared" ref="M25" si="15">_xlfn.AGGREGATE(9,2,M23:M24)</f>
        <v>235</v>
      </c>
      <c r="N25" s="81">
        <f t="shared" ref="N25" si="16">_xlfn.AGGREGATE(9,2,N23:N24)</f>
        <v>220</v>
      </c>
      <c r="O25" s="81">
        <f t="shared" ref="O25" si="17">_xlfn.AGGREGATE(9,2,O23:O24)</f>
        <v>350</v>
      </c>
      <c r="P25" s="81">
        <f t="shared" ref="P25" si="18">_xlfn.AGGREGATE(9,2,P23:P24)</f>
        <v>365</v>
      </c>
      <c r="Q25" s="81">
        <f t="shared" ref="Q25" si="19">_xlfn.AGGREGATE(9,2,Q23:Q24)</f>
        <v>550</v>
      </c>
      <c r="R25" s="81">
        <f t="shared" ref="R25" si="20">_xlfn.AGGREGATE(9,2,R23:R24)</f>
        <v>505</v>
      </c>
      <c r="S25" s="81">
        <f t="shared" ref="S25" si="21">_xlfn.AGGREGATE(9,2,S23:S24)</f>
        <v>795</v>
      </c>
      <c r="T25" s="81">
        <f t="shared" ref="T25" si="22">_xlfn.AGGREGATE(9,2,T23:T24)</f>
        <v>780</v>
      </c>
      <c r="U25" s="81">
        <f t="shared" ref="U25" si="23">_xlfn.AGGREGATE(9,2,U23:U24)</f>
        <v>1410</v>
      </c>
      <c r="V25" s="81">
        <f t="shared" ref="V25" si="24">_xlfn.AGGREGATE(9,2,V23:V24)</f>
        <v>915</v>
      </c>
      <c r="W25" s="81">
        <f t="shared" ref="W25" si="25">_xlfn.AGGREGATE(9,2,W23:W24)</f>
        <v>710</v>
      </c>
      <c r="X25" s="81">
        <f t="shared" ref="X25" si="26">_xlfn.AGGREGATE(9,2,X23:X24)</f>
        <v>815</v>
      </c>
      <c r="Y25" s="81">
        <f t="shared" ref="Y25:AH25" si="27">_xlfn.AGGREGATE(9,2,Y23:Y24)</f>
        <v>845</v>
      </c>
      <c r="Z25" s="81">
        <f t="shared" si="27"/>
        <v>955</v>
      </c>
      <c r="AA25" s="81">
        <f t="shared" si="27"/>
        <v>0</v>
      </c>
      <c r="AB25" s="81">
        <f t="shared" si="27"/>
        <v>0</v>
      </c>
      <c r="AC25" s="81">
        <f t="shared" si="27"/>
        <v>0</v>
      </c>
      <c r="AD25" s="81">
        <f t="shared" si="27"/>
        <v>0</v>
      </c>
      <c r="AE25" s="81">
        <f t="shared" si="27"/>
        <v>0</v>
      </c>
      <c r="AF25" s="81">
        <f t="shared" si="27"/>
        <v>0</v>
      </c>
      <c r="AG25" s="81">
        <f t="shared" si="27"/>
        <v>0</v>
      </c>
      <c r="AH25" s="82">
        <f t="shared" si="27"/>
        <v>0</v>
      </c>
    </row>
    <row r="26" spans="1:41" x14ac:dyDescent="0.25">
      <c r="B26" s="6"/>
      <c r="D26" t="s">
        <v>18</v>
      </c>
      <c r="I26" s="14" t="s">
        <v>22</v>
      </c>
      <c r="K26" s="77">
        <v>-130</v>
      </c>
      <c r="L26" s="78">
        <v>-135</v>
      </c>
      <c r="M26" s="78">
        <v>-100</v>
      </c>
      <c r="N26" s="78">
        <v>-95</v>
      </c>
      <c r="O26" s="78">
        <v>-135</v>
      </c>
      <c r="P26" s="78">
        <v>-150</v>
      </c>
      <c r="Q26" s="78">
        <v>-240</v>
      </c>
      <c r="R26" s="78">
        <v>-200</v>
      </c>
      <c r="S26" s="78">
        <v>-330</v>
      </c>
      <c r="T26" s="78">
        <v>-305</v>
      </c>
      <c r="U26" s="78">
        <v>-605</v>
      </c>
      <c r="V26" s="78">
        <v>-365</v>
      </c>
      <c r="W26" s="78">
        <v>-290</v>
      </c>
      <c r="X26" s="78">
        <v>-325</v>
      </c>
      <c r="Y26" s="78">
        <v>-380</v>
      </c>
      <c r="Z26" s="78">
        <v>-410</v>
      </c>
      <c r="AA26" s="78"/>
      <c r="AB26" s="78"/>
      <c r="AC26" s="78"/>
      <c r="AD26" s="78"/>
      <c r="AE26" s="78"/>
      <c r="AF26" s="78"/>
      <c r="AG26" s="78"/>
      <c r="AH26" s="79"/>
    </row>
    <row r="27" spans="1:41" x14ac:dyDescent="0.25">
      <c r="B27" s="6"/>
      <c r="D27" t="s">
        <v>25</v>
      </c>
      <c r="I27" s="14" t="s">
        <v>22</v>
      </c>
      <c r="K27" s="77">
        <v>-15</v>
      </c>
      <c r="L27" s="78">
        <v>-30</v>
      </c>
      <c r="M27" s="78">
        <v>-10</v>
      </c>
      <c r="N27" s="78">
        <v>-15</v>
      </c>
      <c r="O27" s="78">
        <v>-15</v>
      </c>
      <c r="P27" s="78">
        <v>-35</v>
      </c>
      <c r="Q27" s="78">
        <v>-45</v>
      </c>
      <c r="R27" s="78">
        <v>-40</v>
      </c>
      <c r="S27" s="78">
        <v>-55</v>
      </c>
      <c r="T27" s="78">
        <v>-60</v>
      </c>
      <c r="U27" s="78">
        <v>-70</v>
      </c>
      <c r="V27" s="78">
        <v>-75</v>
      </c>
      <c r="W27" s="78">
        <v>-55</v>
      </c>
      <c r="X27" s="78">
        <v>-40</v>
      </c>
      <c r="Y27" s="78">
        <v>-60</v>
      </c>
      <c r="Z27" s="78">
        <v>-50</v>
      </c>
      <c r="AA27" s="78"/>
      <c r="AB27" s="78"/>
      <c r="AC27" s="78"/>
      <c r="AD27" s="78"/>
      <c r="AE27" s="78"/>
      <c r="AF27" s="78"/>
      <c r="AG27" s="78"/>
      <c r="AH27" s="79"/>
    </row>
    <row r="28" spans="1:41" x14ac:dyDescent="0.25">
      <c r="B28" s="6"/>
      <c r="D28" t="s">
        <v>28</v>
      </c>
      <c r="I28" s="14" t="s">
        <v>22</v>
      </c>
      <c r="K28" s="77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/>
      <c r="AB28" s="78"/>
      <c r="AC28" s="78"/>
      <c r="AD28" s="78"/>
      <c r="AE28" s="78"/>
      <c r="AF28" s="78"/>
      <c r="AG28" s="78"/>
      <c r="AH28" s="79"/>
    </row>
    <row r="29" spans="1:41" x14ac:dyDescent="0.25">
      <c r="B29" s="6"/>
      <c r="C29" t="s">
        <v>57</v>
      </c>
      <c r="I29" s="14" t="s">
        <v>22</v>
      </c>
      <c r="K29" s="83">
        <f>_xlfn.AGGREGATE(9,2,K26:K28)</f>
        <v>-145</v>
      </c>
      <c r="L29" s="84">
        <f t="shared" ref="L29" si="28">_xlfn.AGGREGATE(9,2,L26:L28)</f>
        <v>-165</v>
      </c>
      <c r="M29" s="84">
        <f t="shared" ref="M29" si="29">_xlfn.AGGREGATE(9,2,M26:M28)</f>
        <v>-110</v>
      </c>
      <c r="N29" s="84">
        <f t="shared" ref="N29" si="30">_xlfn.AGGREGATE(9,2,N26:N28)</f>
        <v>-110</v>
      </c>
      <c r="O29" s="84">
        <f t="shared" ref="O29" si="31">_xlfn.AGGREGATE(9,2,O26:O28)</f>
        <v>-150</v>
      </c>
      <c r="P29" s="84">
        <f t="shared" ref="P29" si="32">_xlfn.AGGREGATE(9,2,P26:P28)</f>
        <v>-185</v>
      </c>
      <c r="Q29" s="84">
        <f t="shared" ref="Q29" si="33">_xlfn.AGGREGATE(9,2,Q26:Q28)</f>
        <v>-285</v>
      </c>
      <c r="R29" s="84">
        <f t="shared" ref="R29" si="34">_xlfn.AGGREGATE(9,2,R26:R28)</f>
        <v>-240</v>
      </c>
      <c r="S29" s="84">
        <f t="shared" ref="S29" si="35">_xlfn.AGGREGATE(9,2,S26:S28)</f>
        <v>-385</v>
      </c>
      <c r="T29" s="84">
        <f t="shared" ref="T29" si="36">_xlfn.AGGREGATE(9,2,T26:T28)</f>
        <v>-365</v>
      </c>
      <c r="U29" s="84">
        <f t="shared" ref="U29" si="37">_xlfn.AGGREGATE(9,2,U26:U28)</f>
        <v>-675</v>
      </c>
      <c r="V29" s="84">
        <f t="shared" ref="V29" si="38">_xlfn.AGGREGATE(9,2,V26:V28)</f>
        <v>-440</v>
      </c>
      <c r="W29" s="84">
        <f t="shared" ref="W29" si="39">_xlfn.AGGREGATE(9,2,W26:W28)</f>
        <v>-345</v>
      </c>
      <c r="X29" s="84">
        <f t="shared" ref="X29" si="40">_xlfn.AGGREGATE(9,2,X26:X28)</f>
        <v>-365</v>
      </c>
      <c r="Y29" s="84">
        <f t="shared" ref="Y29:AH29" si="41">_xlfn.AGGREGATE(9,2,Y26:Y28)</f>
        <v>-440</v>
      </c>
      <c r="Z29" s="84">
        <f t="shared" si="41"/>
        <v>-460</v>
      </c>
      <c r="AA29" s="84">
        <f t="shared" si="41"/>
        <v>0</v>
      </c>
      <c r="AB29" s="84">
        <f t="shared" si="41"/>
        <v>0</v>
      </c>
      <c r="AC29" s="84">
        <f t="shared" si="41"/>
        <v>0</v>
      </c>
      <c r="AD29" s="84">
        <f t="shared" si="41"/>
        <v>0</v>
      </c>
      <c r="AE29" s="84">
        <f t="shared" si="41"/>
        <v>0</v>
      </c>
      <c r="AF29" s="84">
        <f t="shared" si="41"/>
        <v>0</v>
      </c>
      <c r="AG29" s="84">
        <f t="shared" si="41"/>
        <v>0</v>
      </c>
      <c r="AH29" s="85">
        <f t="shared" si="41"/>
        <v>0</v>
      </c>
    </row>
    <row r="30" spans="1:41" s="16" customFormat="1" x14ac:dyDescent="0.25">
      <c r="B30" s="20" t="s">
        <v>19</v>
      </c>
      <c r="C30" s="21"/>
      <c r="D30" s="21"/>
      <c r="E30" s="21"/>
      <c r="F30" s="21"/>
      <c r="G30" s="21"/>
      <c r="H30" s="21"/>
      <c r="I30" s="22" t="s">
        <v>22</v>
      </c>
      <c r="K30" s="86">
        <f>_xlfn.AGGREGATE(9,2,K23:K29)</f>
        <v>150</v>
      </c>
      <c r="L30" s="87">
        <f t="shared" ref="L30" si="42">_xlfn.AGGREGATE(9,2,L23:L29)</f>
        <v>155</v>
      </c>
      <c r="M30" s="87">
        <f t="shared" ref="M30" si="43">_xlfn.AGGREGATE(9,2,M23:M29)</f>
        <v>125</v>
      </c>
      <c r="N30" s="87">
        <f t="shared" ref="N30" si="44">_xlfn.AGGREGATE(9,2,N23:N29)</f>
        <v>110</v>
      </c>
      <c r="O30" s="87">
        <f t="shared" ref="O30" si="45">_xlfn.AGGREGATE(9,2,O23:O29)</f>
        <v>200</v>
      </c>
      <c r="P30" s="87">
        <f t="shared" ref="P30" si="46">_xlfn.AGGREGATE(9,2,P23:P29)</f>
        <v>180</v>
      </c>
      <c r="Q30" s="87">
        <f t="shared" ref="Q30" si="47">_xlfn.AGGREGATE(9,2,Q23:Q29)</f>
        <v>265</v>
      </c>
      <c r="R30" s="87">
        <f t="shared" ref="R30" si="48">_xlfn.AGGREGATE(9,2,R23:R29)</f>
        <v>265</v>
      </c>
      <c r="S30" s="87">
        <f t="shared" ref="S30" si="49">_xlfn.AGGREGATE(9,2,S23:S29)</f>
        <v>410</v>
      </c>
      <c r="T30" s="87">
        <f t="shared" ref="T30" si="50">_xlfn.AGGREGATE(9,2,T23:T29)</f>
        <v>415</v>
      </c>
      <c r="U30" s="87">
        <f t="shared" ref="U30" si="51">_xlfn.AGGREGATE(9,2,U23:U29)</f>
        <v>735</v>
      </c>
      <c r="V30" s="87">
        <f t="shared" ref="V30" si="52">_xlfn.AGGREGATE(9,2,V23:V29)</f>
        <v>475</v>
      </c>
      <c r="W30" s="87">
        <f t="shared" ref="W30" si="53">_xlfn.AGGREGATE(9,2,W23:W29)</f>
        <v>365</v>
      </c>
      <c r="X30" s="87">
        <f t="shared" ref="X30" si="54">_xlfn.AGGREGATE(9,2,X23:X29)</f>
        <v>450</v>
      </c>
      <c r="Y30" s="87">
        <f t="shared" ref="Y30:AH30" si="55">_xlfn.AGGREGATE(9,2,Y23:Y29)</f>
        <v>405</v>
      </c>
      <c r="Z30" s="87">
        <f t="shared" si="55"/>
        <v>495</v>
      </c>
      <c r="AA30" s="87">
        <f t="shared" si="55"/>
        <v>0</v>
      </c>
      <c r="AB30" s="87">
        <f t="shared" si="55"/>
        <v>0</v>
      </c>
      <c r="AC30" s="87">
        <f t="shared" si="55"/>
        <v>0</v>
      </c>
      <c r="AD30" s="87">
        <f t="shared" si="55"/>
        <v>0</v>
      </c>
      <c r="AE30" s="87">
        <f t="shared" si="55"/>
        <v>0</v>
      </c>
      <c r="AF30" s="87">
        <f t="shared" si="55"/>
        <v>0</v>
      </c>
      <c r="AG30" s="87">
        <f t="shared" si="55"/>
        <v>0</v>
      </c>
      <c r="AH30" s="88">
        <f t="shared" si="55"/>
        <v>0</v>
      </c>
    </row>
    <row r="31" spans="1:41" x14ac:dyDescent="0.25">
      <c r="B31" s="6"/>
      <c r="D31" t="s">
        <v>23</v>
      </c>
      <c r="I31" s="14" t="s">
        <v>22</v>
      </c>
      <c r="K31" s="77">
        <v>-40</v>
      </c>
      <c r="L31" s="78">
        <v>-40</v>
      </c>
      <c r="M31" s="78">
        <v>-25</v>
      </c>
      <c r="N31" s="78">
        <v>-20</v>
      </c>
      <c r="O31" s="78">
        <v>-45</v>
      </c>
      <c r="P31" s="78">
        <v>-50</v>
      </c>
      <c r="Q31" s="78">
        <v>-55</v>
      </c>
      <c r="R31" s="78">
        <v>-65</v>
      </c>
      <c r="S31" s="78">
        <v>-85</v>
      </c>
      <c r="T31" s="78">
        <v>-85</v>
      </c>
      <c r="U31" s="78">
        <v>-195</v>
      </c>
      <c r="V31" s="78">
        <v>-130</v>
      </c>
      <c r="W31" s="78">
        <v>-80</v>
      </c>
      <c r="X31" s="78">
        <v>-90</v>
      </c>
      <c r="Y31" s="78">
        <v>-95</v>
      </c>
      <c r="Z31" s="78">
        <v>-125</v>
      </c>
      <c r="AA31" s="78"/>
      <c r="AB31" s="78"/>
      <c r="AC31" s="78"/>
      <c r="AD31" s="78"/>
      <c r="AE31" s="78"/>
      <c r="AF31" s="78"/>
      <c r="AG31" s="78"/>
      <c r="AH31" s="79"/>
    </row>
    <row r="32" spans="1:41" x14ac:dyDescent="0.25">
      <c r="B32" s="6"/>
      <c r="D32" t="s">
        <v>24</v>
      </c>
      <c r="I32" s="14" t="s">
        <v>22</v>
      </c>
      <c r="K32" s="77">
        <v>-5</v>
      </c>
      <c r="L32" s="78">
        <v>-5</v>
      </c>
      <c r="M32" s="78">
        <v>-5</v>
      </c>
      <c r="N32" s="78">
        <v>-5</v>
      </c>
      <c r="O32" s="78">
        <v>-5</v>
      </c>
      <c r="P32" s="78">
        <v>-5</v>
      </c>
      <c r="Q32" s="78">
        <v>-10</v>
      </c>
      <c r="R32" s="78">
        <v>-10</v>
      </c>
      <c r="S32" s="78">
        <v>-10</v>
      </c>
      <c r="T32" s="78">
        <v>-10</v>
      </c>
      <c r="U32" s="78">
        <v>-20</v>
      </c>
      <c r="V32" s="78">
        <v>-15</v>
      </c>
      <c r="W32" s="78">
        <v>-10</v>
      </c>
      <c r="X32" s="78">
        <v>-10</v>
      </c>
      <c r="Y32" s="78">
        <v>-15</v>
      </c>
      <c r="Z32" s="78">
        <v>-15</v>
      </c>
      <c r="AA32" s="78"/>
      <c r="AB32" s="78"/>
      <c r="AC32" s="78"/>
      <c r="AD32" s="78"/>
      <c r="AE32" s="78"/>
      <c r="AF32" s="78"/>
      <c r="AG32" s="78"/>
      <c r="AH32" s="79"/>
    </row>
    <row r="33" spans="2:34" x14ac:dyDescent="0.25">
      <c r="B33" s="6"/>
      <c r="D33" t="s">
        <v>27</v>
      </c>
      <c r="I33" s="14" t="s">
        <v>22</v>
      </c>
      <c r="K33" s="77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/>
      <c r="AB33" s="78"/>
      <c r="AC33" s="78"/>
      <c r="AD33" s="78"/>
      <c r="AE33" s="78"/>
      <c r="AF33" s="78"/>
      <c r="AG33" s="78"/>
      <c r="AH33" s="79"/>
    </row>
    <row r="34" spans="2:34" x14ac:dyDescent="0.25">
      <c r="B34" s="6"/>
      <c r="C34" t="s">
        <v>31</v>
      </c>
      <c r="I34" s="14" t="s">
        <v>22</v>
      </c>
      <c r="K34" s="83">
        <f>_xlfn.AGGREGATE(9,2,K31:K33)</f>
        <v>-45</v>
      </c>
      <c r="L34" s="84">
        <f t="shared" ref="L34" si="56">_xlfn.AGGREGATE(9,2,L31:L33)</f>
        <v>-45</v>
      </c>
      <c r="M34" s="84">
        <f t="shared" ref="M34" si="57">_xlfn.AGGREGATE(9,2,M31:M33)</f>
        <v>-30</v>
      </c>
      <c r="N34" s="84">
        <f t="shared" ref="N34" si="58">_xlfn.AGGREGATE(9,2,N31:N33)</f>
        <v>-25</v>
      </c>
      <c r="O34" s="84">
        <f t="shared" ref="O34" si="59">_xlfn.AGGREGATE(9,2,O31:O33)</f>
        <v>-50</v>
      </c>
      <c r="P34" s="84">
        <f t="shared" ref="P34" si="60">_xlfn.AGGREGATE(9,2,P31:P33)</f>
        <v>-55</v>
      </c>
      <c r="Q34" s="84">
        <f t="shared" ref="Q34" si="61">_xlfn.AGGREGATE(9,2,Q31:Q33)</f>
        <v>-65</v>
      </c>
      <c r="R34" s="84">
        <f t="shared" ref="R34" si="62">_xlfn.AGGREGATE(9,2,R31:R33)</f>
        <v>-75</v>
      </c>
      <c r="S34" s="84">
        <f t="shared" ref="S34" si="63">_xlfn.AGGREGATE(9,2,S31:S33)</f>
        <v>-95</v>
      </c>
      <c r="T34" s="84">
        <f t="shared" ref="T34" si="64">_xlfn.AGGREGATE(9,2,T31:T33)</f>
        <v>-95</v>
      </c>
      <c r="U34" s="84">
        <f t="shared" ref="U34" si="65">_xlfn.AGGREGATE(9,2,U31:U33)</f>
        <v>-215</v>
      </c>
      <c r="V34" s="84">
        <f t="shared" ref="V34" si="66">_xlfn.AGGREGATE(9,2,V31:V33)</f>
        <v>-145</v>
      </c>
      <c r="W34" s="84">
        <f t="shared" ref="W34" si="67">_xlfn.AGGREGATE(9,2,W31:W33)</f>
        <v>-90</v>
      </c>
      <c r="X34" s="84">
        <f t="shared" ref="X34" si="68">_xlfn.AGGREGATE(9,2,X31:X33)</f>
        <v>-100</v>
      </c>
      <c r="Y34" s="84">
        <f t="shared" ref="Y34:AH34" si="69">_xlfn.AGGREGATE(9,2,Y31:Y33)</f>
        <v>-110</v>
      </c>
      <c r="Z34" s="84">
        <f t="shared" si="69"/>
        <v>-140</v>
      </c>
      <c r="AA34" s="84">
        <f t="shared" si="69"/>
        <v>0</v>
      </c>
      <c r="AB34" s="84">
        <f t="shared" si="69"/>
        <v>0</v>
      </c>
      <c r="AC34" s="84">
        <f t="shared" si="69"/>
        <v>0</v>
      </c>
      <c r="AD34" s="84">
        <f t="shared" si="69"/>
        <v>0</v>
      </c>
      <c r="AE34" s="84">
        <f t="shared" si="69"/>
        <v>0</v>
      </c>
      <c r="AF34" s="84">
        <f t="shared" si="69"/>
        <v>0</v>
      </c>
      <c r="AG34" s="84">
        <f t="shared" si="69"/>
        <v>0</v>
      </c>
      <c r="AH34" s="85">
        <f t="shared" si="69"/>
        <v>0</v>
      </c>
    </row>
    <row r="35" spans="2:34" s="16" customFormat="1" x14ac:dyDescent="0.25">
      <c r="B35" s="39" t="s">
        <v>29</v>
      </c>
      <c r="C35" s="40"/>
      <c r="D35" s="40"/>
      <c r="E35" s="40"/>
      <c r="F35" s="40"/>
      <c r="G35" s="40"/>
      <c r="H35" s="40"/>
      <c r="I35" s="41" t="s">
        <v>22</v>
      </c>
      <c r="K35" s="80">
        <f>_xlfn.AGGREGATE(9,2,K23:K34)</f>
        <v>105</v>
      </c>
      <c r="L35" s="81">
        <f t="shared" ref="L35" si="70">_xlfn.AGGREGATE(9,2,L23:L34)</f>
        <v>110</v>
      </c>
      <c r="M35" s="81">
        <f t="shared" ref="M35" si="71">_xlfn.AGGREGATE(9,2,M23:M34)</f>
        <v>95</v>
      </c>
      <c r="N35" s="81">
        <f t="shared" ref="N35" si="72">_xlfn.AGGREGATE(9,2,N23:N34)</f>
        <v>85</v>
      </c>
      <c r="O35" s="81">
        <f t="shared" ref="O35" si="73">_xlfn.AGGREGATE(9,2,O23:O34)</f>
        <v>150</v>
      </c>
      <c r="P35" s="81">
        <f t="shared" ref="P35" si="74">_xlfn.AGGREGATE(9,2,P23:P34)</f>
        <v>125</v>
      </c>
      <c r="Q35" s="81">
        <f t="shared" ref="Q35" si="75">_xlfn.AGGREGATE(9,2,Q23:Q34)</f>
        <v>200</v>
      </c>
      <c r="R35" s="81">
        <f t="shared" ref="R35" si="76">_xlfn.AGGREGATE(9,2,R23:R34)</f>
        <v>190</v>
      </c>
      <c r="S35" s="81">
        <f t="shared" ref="S35" si="77">_xlfn.AGGREGATE(9,2,S23:S34)</f>
        <v>315</v>
      </c>
      <c r="T35" s="81">
        <f t="shared" ref="T35" si="78">_xlfn.AGGREGATE(9,2,T23:T34)</f>
        <v>320</v>
      </c>
      <c r="U35" s="81">
        <f t="shared" ref="U35" si="79">_xlfn.AGGREGATE(9,2,U23:U34)</f>
        <v>520</v>
      </c>
      <c r="V35" s="81">
        <f t="shared" ref="V35" si="80">_xlfn.AGGREGATE(9,2,V23:V34)</f>
        <v>330</v>
      </c>
      <c r="W35" s="81">
        <f t="shared" ref="W35" si="81">_xlfn.AGGREGATE(9,2,W23:W34)</f>
        <v>275</v>
      </c>
      <c r="X35" s="81">
        <f t="shared" ref="X35" si="82">_xlfn.AGGREGATE(9,2,X23:X34)</f>
        <v>350</v>
      </c>
      <c r="Y35" s="81">
        <f t="shared" ref="Y35:AH35" si="83">_xlfn.AGGREGATE(9,2,Y23:Y34)</f>
        <v>295</v>
      </c>
      <c r="Z35" s="81">
        <f t="shared" si="83"/>
        <v>355</v>
      </c>
      <c r="AA35" s="81">
        <f t="shared" si="83"/>
        <v>0</v>
      </c>
      <c r="AB35" s="81">
        <f t="shared" si="83"/>
        <v>0</v>
      </c>
      <c r="AC35" s="81">
        <f t="shared" si="83"/>
        <v>0</v>
      </c>
      <c r="AD35" s="81">
        <f t="shared" si="83"/>
        <v>0</v>
      </c>
      <c r="AE35" s="81">
        <f t="shared" si="83"/>
        <v>0</v>
      </c>
      <c r="AF35" s="81">
        <f t="shared" si="83"/>
        <v>0</v>
      </c>
      <c r="AG35" s="81">
        <f t="shared" si="83"/>
        <v>0</v>
      </c>
      <c r="AH35" s="82">
        <f t="shared" si="83"/>
        <v>0</v>
      </c>
    </row>
    <row r="36" spans="2:34" x14ac:dyDescent="0.25">
      <c r="B36" s="6"/>
      <c r="D36" t="s">
        <v>32</v>
      </c>
      <c r="I36" s="14" t="s">
        <v>22</v>
      </c>
      <c r="K36" s="77">
        <v>-25</v>
      </c>
      <c r="L36" s="78">
        <v>-25</v>
      </c>
      <c r="M36" s="78">
        <v>-26</v>
      </c>
      <c r="N36" s="78">
        <v>-26</v>
      </c>
      <c r="O36" s="78">
        <v>-27.5</v>
      </c>
      <c r="P36" s="78">
        <v>-27.5</v>
      </c>
      <c r="Q36" s="78">
        <v>-27.5</v>
      </c>
      <c r="R36" s="78">
        <v>-30</v>
      </c>
      <c r="S36" s="78">
        <v>-30</v>
      </c>
      <c r="T36" s="78">
        <v>-30</v>
      </c>
      <c r="U36" s="78">
        <v>-30</v>
      </c>
      <c r="V36" s="78">
        <v>-31</v>
      </c>
      <c r="W36" s="78">
        <v>-32</v>
      </c>
      <c r="X36" s="78">
        <v>-33</v>
      </c>
      <c r="Y36" s="78">
        <v>-34</v>
      </c>
      <c r="Z36" s="78">
        <v>-37</v>
      </c>
      <c r="AA36" s="78"/>
      <c r="AB36" s="78"/>
      <c r="AC36" s="78"/>
      <c r="AD36" s="78"/>
      <c r="AE36" s="78"/>
      <c r="AF36" s="78"/>
      <c r="AG36" s="78"/>
      <c r="AH36" s="79"/>
    </row>
    <row r="37" spans="2:34" x14ac:dyDescent="0.25">
      <c r="B37" s="6"/>
      <c r="D37" t="s">
        <v>34</v>
      </c>
      <c r="I37" s="14" t="s">
        <v>22</v>
      </c>
      <c r="K37" s="77">
        <v>-5.5</v>
      </c>
      <c r="L37" s="78">
        <v>-5.3</v>
      </c>
      <c r="M37" s="78">
        <v>-5.0999999999999996</v>
      </c>
      <c r="N37" s="78">
        <v>-5.8</v>
      </c>
      <c r="O37" s="78">
        <v>-5.2</v>
      </c>
      <c r="P37" s="78">
        <v>-5.7</v>
      </c>
      <c r="Q37" s="78">
        <v>-5.6</v>
      </c>
      <c r="R37" s="78">
        <v>-5.7</v>
      </c>
      <c r="S37" s="78">
        <v>-5.0999999999999996</v>
      </c>
      <c r="T37" s="78">
        <v>-6.4</v>
      </c>
      <c r="U37" s="78">
        <v>-6.6</v>
      </c>
      <c r="V37" s="78">
        <v>-6.2</v>
      </c>
      <c r="W37" s="78">
        <v>-6</v>
      </c>
      <c r="X37" s="78">
        <v>-7.6</v>
      </c>
      <c r="Y37" s="78">
        <v>-7.8</v>
      </c>
      <c r="Z37" s="78">
        <v>-7.8</v>
      </c>
      <c r="AA37" s="78"/>
      <c r="AB37" s="78"/>
      <c r="AC37" s="78"/>
      <c r="AD37" s="78"/>
      <c r="AE37" s="78"/>
      <c r="AF37" s="78"/>
      <c r="AG37" s="78"/>
      <c r="AH37" s="79"/>
    </row>
    <row r="38" spans="2:34" x14ac:dyDescent="0.25">
      <c r="B38" s="6"/>
      <c r="D38" t="s">
        <v>35</v>
      </c>
      <c r="I38" s="14" t="s">
        <v>22</v>
      </c>
      <c r="K38" s="77">
        <v>-8.25</v>
      </c>
      <c r="L38" s="78">
        <v>-7.9499999999999993</v>
      </c>
      <c r="M38" s="78">
        <v>-7.6499999999999995</v>
      </c>
      <c r="N38" s="78">
        <v>-8.6999999999999993</v>
      </c>
      <c r="O38" s="78">
        <v>-7.8000000000000007</v>
      </c>
      <c r="P38" s="78">
        <v>-8.5500000000000007</v>
      </c>
      <c r="Q38" s="78">
        <v>-8.3999999999999986</v>
      </c>
      <c r="R38" s="78">
        <v>-8.5500000000000007</v>
      </c>
      <c r="S38" s="78">
        <v>-7.6499999999999995</v>
      </c>
      <c r="T38" s="78">
        <v>-9.6000000000000014</v>
      </c>
      <c r="U38" s="78">
        <v>-9.8999999999999986</v>
      </c>
      <c r="V38" s="78">
        <v>-9.3000000000000007</v>
      </c>
      <c r="W38" s="78">
        <v>-9</v>
      </c>
      <c r="X38" s="78">
        <v>-11.399999999999999</v>
      </c>
      <c r="Y38" s="78">
        <v>-80</v>
      </c>
      <c r="Z38" s="78">
        <v>-11.7</v>
      </c>
      <c r="AA38" s="78"/>
      <c r="AB38" s="78"/>
      <c r="AC38" s="78"/>
      <c r="AD38" s="78"/>
      <c r="AE38" s="78"/>
      <c r="AF38" s="78"/>
      <c r="AG38" s="78"/>
      <c r="AH38" s="79"/>
    </row>
    <row r="39" spans="2:34" x14ac:dyDescent="0.25">
      <c r="B39" s="6"/>
      <c r="D39" t="s">
        <v>36</v>
      </c>
      <c r="I39" s="14" t="s">
        <v>22</v>
      </c>
      <c r="K39" s="77">
        <v>-2.75</v>
      </c>
      <c r="L39" s="78">
        <v>-2.65</v>
      </c>
      <c r="M39" s="78">
        <v>0</v>
      </c>
      <c r="N39" s="78">
        <v>0</v>
      </c>
      <c r="O39" s="78">
        <v>-2.6</v>
      </c>
      <c r="P39" s="78">
        <v>0</v>
      </c>
      <c r="Q39" s="78">
        <v>-2.8</v>
      </c>
      <c r="R39" s="78">
        <v>0</v>
      </c>
      <c r="S39" s="78">
        <v>-2.5499999999999998</v>
      </c>
      <c r="T39" s="78">
        <v>-3.2</v>
      </c>
      <c r="U39" s="78">
        <v>0</v>
      </c>
      <c r="V39" s="78">
        <v>-3.1</v>
      </c>
      <c r="W39" s="78">
        <v>-3</v>
      </c>
      <c r="X39" s="78">
        <v>-3.8</v>
      </c>
      <c r="Y39" s="78">
        <v>-3.9</v>
      </c>
      <c r="Z39" s="78">
        <v>-3.9</v>
      </c>
      <c r="AA39" s="78"/>
      <c r="AB39" s="78"/>
      <c r="AC39" s="78"/>
      <c r="AD39" s="78"/>
      <c r="AE39" s="78"/>
      <c r="AF39" s="78"/>
      <c r="AG39" s="78"/>
      <c r="AH39" s="79"/>
    </row>
    <row r="40" spans="2:34" x14ac:dyDescent="0.25">
      <c r="B40" s="6"/>
      <c r="D40" t="s">
        <v>33</v>
      </c>
      <c r="I40" s="14" t="s">
        <v>22</v>
      </c>
      <c r="K40" s="77">
        <v>-5</v>
      </c>
      <c r="L40" s="78">
        <v>-5</v>
      </c>
      <c r="M40" s="78">
        <v>-5</v>
      </c>
      <c r="N40" s="78">
        <v>-5</v>
      </c>
      <c r="O40" s="78">
        <v>-5</v>
      </c>
      <c r="P40" s="78">
        <v>-5</v>
      </c>
      <c r="Q40" s="78">
        <v>-5</v>
      </c>
      <c r="R40" s="78">
        <v>-5</v>
      </c>
      <c r="S40" s="78">
        <v>-5</v>
      </c>
      <c r="T40" s="78">
        <v>-5</v>
      </c>
      <c r="U40" s="78">
        <v>-5</v>
      </c>
      <c r="V40" s="78">
        <v>-7</v>
      </c>
      <c r="W40" s="78">
        <v>-7</v>
      </c>
      <c r="X40" s="78">
        <v>-7</v>
      </c>
      <c r="Y40" s="78">
        <v>-7</v>
      </c>
      <c r="Z40" s="78">
        <v>-7</v>
      </c>
      <c r="AA40" s="78"/>
      <c r="AB40" s="78"/>
      <c r="AC40" s="78"/>
      <c r="AD40" s="78"/>
      <c r="AE40" s="78"/>
      <c r="AF40" s="78"/>
      <c r="AG40" s="78"/>
      <c r="AH40" s="79"/>
    </row>
    <row r="41" spans="2:34" x14ac:dyDescent="0.25">
      <c r="B41" s="6"/>
      <c r="D41" t="s">
        <v>38</v>
      </c>
      <c r="I41" s="14" t="s">
        <v>22</v>
      </c>
      <c r="K41" s="77">
        <v>-4.4000000000000004</v>
      </c>
      <c r="L41" s="78">
        <v>-3.3</v>
      </c>
      <c r="M41" s="78">
        <v>-5.3</v>
      </c>
      <c r="N41" s="78">
        <v>-5.2</v>
      </c>
      <c r="O41" s="78">
        <v>-7.4</v>
      </c>
      <c r="P41" s="78">
        <v>-5.3</v>
      </c>
      <c r="Q41" s="78">
        <v>-5.9</v>
      </c>
      <c r="R41" s="78">
        <v>-7.1</v>
      </c>
      <c r="S41" s="78">
        <v>-6</v>
      </c>
      <c r="T41" s="78">
        <v>-4.7</v>
      </c>
      <c r="U41" s="78">
        <v>-7.3</v>
      </c>
      <c r="V41" s="78">
        <v>-7</v>
      </c>
      <c r="W41" s="78">
        <v>-5</v>
      </c>
      <c r="X41" s="78">
        <v>-6.4</v>
      </c>
      <c r="Y41" s="78">
        <v>-5.6</v>
      </c>
      <c r="Z41" s="78">
        <v>-4.2</v>
      </c>
      <c r="AA41" s="78"/>
      <c r="AB41" s="78"/>
      <c r="AC41" s="78"/>
      <c r="AD41" s="78"/>
      <c r="AE41" s="78"/>
      <c r="AF41" s="78"/>
      <c r="AG41" s="78"/>
      <c r="AH41" s="79"/>
    </row>
    <row r="42" spans="2:34" x14ac:dyDescent="0.25">
      <c r="B42" s="6"/>
      <c r="D42" t="s">
        <v>53</v>
      </c>
      <c r="I42" s="14" t="s">
        <v>22</v>
      </c>
      <c r="K42" s="77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/>
      <c r="AB42" s="78"/>
      <c r="AC42" s="78"/>
      <c r="AD42" s="78"/>
      <c r="AE42" s="78"/>
      <c r="AF42" s="78"/>
      <c r="AG42" s="78"/>
      <c r="AH42" s="79"/>
    </row>
    <row r="43" spans="2:34" x14ac:dyDescent="0.25">
      <c r="B43" s="6"/>
      <c r="D43" t="s">
        <v>37</v>
      </c>
      <c r="I43" s="14" t="s">
        <v>22</v>
      </c>
      <c r="K43" s="77">
        <v>-2</v>
      </c>
      <c r="L43" s="78">
        <v>-2</v>
      </c>
      <c r="M43" s="78">
        <v>-2</v>
      </c>
      <c r="N43" s="78">
        <v>-2</v>
      </c>
      <c r="O43" s="78">
        <v>-2</v>
      </c>
      <c r="P43" s="78">
        <v>-2</v>
      </c>
      <c r="Q43" s="78">
        <v>-2</v>
      </c>
      <c r="R43" s="78">
        <v>-2</v>
      </c>
      <c r="S43" s="78">
        <v>-2</v>
      </c>
      <c r="T43" s="78">
        <v>-2</v>
      </c>
      <c r="U43" s="78">
        <v>-2</v>
      </c>
      <c r="V43" s="78">
        <v>-2</v>
      </c>
      <c r="W43" s="78">
        <v>-4</v>
      </c>
      <c r="X43" s="78">
        <v>-4</v>
      </c>
      <c r="Y43" s="78">
        <v>-4</v>
      </c>
      <c r="Z43" s="78">
        <v>-4</v>
      </c>
      <c r="AA43" s="78"/>
      <c r="AB43" s="78"/>
      <c r="AC43" s="78"/>
      <c r="AD43" s="78"/>
      <c r="AE43" s="78"/>
      <c r="AF43" s="78"/>
      <c r="AG43" s="78"/>
      <c r="AH43" s="79"/>
    </row>
    <row r="44" spans="2:34" x14ac:dyDescent="0.25">
      <c r="B44" s="6"/>
      <c r="C44" t="s">
        <v>39</v>
      </c>
      <c r="I44" s="14" t="s">
        <v>22</v>
      </c>
      <c r="K44" s="83">
        <f>_xlfn.AGGREGATE(9,2,K36:K43)</f>
        <v>-52.9</v>
      </c>
      <c r="L44" s="84">
        <f t="shared" ref="L44" si="84">_xlfn.AGGREGATE(9,2,L36:L43)</f>
        <v>-51.199999999999996</v>
      </c>
      <c r="M44" s="84">
        <f t="shared" ref="M44" si="85">_xlfn.AGGREGATE(9,2,M36:M43)</f>
        <v>-51.05</v>
      </c>
      <c r="N44" s="84">
        <f t="shared" ref="N44" si="86">_xlfn.AGGREGATE(9,2,N36:N43)</f>
        <v>-52.7</v>
      </c>
      <c r="O44" s="84">
        <f t="shared" ref="O44" si="87">_xlfn.AGGREGATE(9,2,O36:O43)</f>
        <v>-57.5</v>
      </c>
      <c r="P44" s="84">
        <f t="shared" ref="P44" si="88">_xlfn.AGGREGATE(9,2,P36:P43)</f>
        <v>-54.05</v>
      </c>
      <c r="Q44" s="84">
        <f t="shared" ref="Q44" si="89">_xlfn.AGGREGATE(9,2,Q36:Q43)</f>
        <v>-57.199999999999996</v>
      </c>
      <c r="R44" s="84">
        <f t="shared" ref="R44" si="90">_xlfn.AGGREGATE(9,2,R36:R43)</f>
        <v>-58.35</v>
      </c>
      <c r="S44" s="84">
        <f t="shared" ref="S44" si="91">_xlfn.AGGREGATE(9,2,S36:S43)</f>
        <v>-58.3</v>
      </c>
      <c r="T44" s="84">
        <f t="shared" ref="T44" si="92">_xlfn.AGGREGATE(9,2,T36:T43)</f>
        <v>-60.900000000000006</v>
      </c>
      <c r="U44" s="84">
        <f t="shared" ref="U44" si="93">_xlfn.AGGREGATE(9,2,U36:U43)</f>
        <v>-60.8</v>
      </c>
      <c r="V44" s="84">
        <f t="shared" ref="V44" si="94">_xlfn.AGGREGATE(9,2,V36:V43)</f>
        <v>-65.599999999999994</v>
      </c>
      <c r="W44" s="84">
        <f t="shared" ref="W44" si="95">_xlfn.AGGREGATE(9,2,W36:W43)</f>
        <v>-66</v>
      </c>
      <c r="X44" s="84">
        <f t="shared" ref="X44" si="96">_xlfn.AGGREGATE(9,2,X36:X43)</f>
        <v>-73.2</v>
      </c>
      <c r="Y44" s="84">
        <f t="shared" ref="Y44:AH44" si="97">_xlfn.AGGREGATE(9,2,Y36:Y43)</f>
        <v>-142.29999999999998</v>
      </c>
      <c r="Z44" s="84">
        <f t="shared" si="97"/>
        <v>-75.600000000000009</v>
      </c>
      <c r="AA44" s="84">
        <f t="shared" si="97"/>
        <v>0</v>
      </c>
      <c r="AB44" s="84">
        <f t="shared" si="97"/>
        <v>0</v>
      </c>
      <c r="AC44" s="84">
        <f t="shared" si="97"/>
        <v>0</v>
      </c>
      <c r="AD44" s="84">
        <f t="shared" si="97"/>
        <v>0</v>
      </c>
      <c r="AE44" s="84">
        <f t="shared" si="97"/>
        <v>0</v>
      </c>
      <c r="AF44" s="84">
        <f t="shared" si="97"/>
        <v>0</v>
      </c>
      <c r="AG44" s="84">
        <f t="shared" si="97"/>
        <v>0</v>
      </c>
      <c r="AH44" s="85">
        <f t="shared" si="97"/>
        <v>0</v>
      </c>
    </row>
    <row r="45" spans="2:34" s="16" customFormat="1" x14ac:dyDescent="0.25">
      <c r="B45" s="39" t="s">
        <v>40</v>
      </c>
      <c r="C45" s="40"/>
      <c r="D45" s="40"/>
      <c r="E45" s="40"/>
      <c r="F45" s="40"/>
      <c r="G45" s="40"/>
      <c r="H45" s="40"/>
      <c r="I45" s="41" t="s">
        <v>22</v>
      </c>
      <c r="K45" s="80">
        <f>_xlfn.AGGREGATE(9,2,K23:K44)</f>
        <v>52.1</v>
      </c>
      <c r="L45" s="81">
        <f t="shared" ref="L45" si="98">_xlfn.AGGREGATE(9,2,L23:L44)</f>
        <v>58.8</v>
      </c>
      <c r="M45" s="81">
        <f t="shared" ref="M45" si="99">_xlfn.AGGREGATE(9,2,M23:M44)</f>
        <v>43.95</v>
      </c>
      <c r="N45" s="81">
        <f t="shared" ref="N45" si="100">_xlfn.AGGREGATE(9,2,N23:N44)</f>
        <v>32.299999999999997</v>
      </c>
      <c r="O45" s="81">
        <f t="shared" ref="O45" si="101">_xlfn.AGGREGATE(9,2,O23:O44)</f>
        <v>92.5</v>
      </c>
      <c r="P45" s="81">
        <f t="shared" ref="P45" si="102">_xlfn.AGGREGATE(9,2,P23:P44)</f>
        <v>70.95</v>
      </c>
      <c r="Q45" s="81">
        <f t="shared" ref="Q45" si="103">_xlfn.AGGREGATE(9,2,Q23:Q44)</f>
        <v>142.79999999999998</v>
      </c>
      <c r="R45" s="81">
        <f t="shared" ref="R45" si="104">_xlfn.AGGREGATE(9,2,R23:R44)</f>
        <v>131.65</v>
      </c>
      <c r="S45" s="81">
        <f t="shared" ref="S45" si="105">_xlfn.AGGREGATE(9,2,S23:S44)</f>
        <v>256.7</v>
      </c>
      <c r="T45" s="81">
        <f t="shared" ref="T45" si="106">_xlfn.AGGREGATE(9,2,T23:T44)</f>
        <v>259.10000000000002</v>
      </c>
      <c r="U45" s="81">
        <f t="shared" ref="U45" si="107">_xlfn.AGGREGATE(9,2,U23:U44)</f>
        <v>459.2</v>
      </c>
      <c r="V45" s="81">
        <f t="shared" ref="V45" si="108">_xlfn.AGGREGATE(9,2,V23:V44)</f>
        <v>264.39999999999998</v>
      </c>
      <c r="W45" s="81">
        <f t="shared" ref="W45" si="109">_xlfn.AGGREGATE(9,2,W23:W44)</f>
        <v>209</v>
      </c>
      <c r="X45" s="81">
        <f t="shared" ref="X45" si="110">_xlfn.AGGREGATE(9,2,X23:X44)</f>
        <v>276.8</v>
      </c>
      <c r="Y45" s="81">
        <f t="shared" ref="Y45:AH45" si="111">_xlfn.AGGREGATE(9,2,Y23:Y44)</f>
        <v>152.69999999999999</v>
      </c>
      <c r="Z45" s="81">
        <f t="shared" si="111"/>
        <v>279.40000000000003</v>
      </c>
      <c r="AA45" s="81">
        <f t="shared" si="111"/>
        <v>0</v>
      </c>
      <c r="AB45" s="81">
        <f t="shared" si="111"/>
        <v>0</v>
      </c>
      <c r="AC45" s="81">
        <f t="shared" si="111"/>
        <v>0</v>
      </c>
      <c r="AD45" s="81">
        <f t="shared" si="111"/>
        <v>0</v>
      </c>
      <c r="AE45" s="81">
        <f t="shared" si="111"/>
        <v>0</v>
      </c>
      <c r="AF45" s="81">
        <f t="shared" si="111"/>
        <v>0</v>
      </c>
      <c r="AG45" s="81">
        <f t="shared" si="111"/>
        <v>0</v>
      </c>
      <c r="AH45" s="82">
        <f t="shared" si="111"/>
        <v>0</v>
      </c>
    </row>
    <row r="46" spans="2:34" x14ac:dyDescent="0.25">
      <c r="B46" s="15"/>
      <c r="C46" t="s">
        <v>41</v>
      </c>
      <c r="I46" s="14" t="s">
        <v>22</v>
      </c>
      <c r="K46" s="77">
        <v>-5</v>
      </c>
      <c r="L46" s="78">
        <v>-5</v>
      </c>
      <c r="M46" s="78">
        <v>-5</v>
      </c>
      <c r="N46" s="78">
        <v>-5</v>
      </c>
      <c r="O46" s="78">
        <v>-5</v>
      </c>
      <c r="P46" s="78">
        <v>-5</v>
      </c>
      <c r="Q46" s="78">
        <v>-5</v>
      </c>
      <c r="R46" s="78">
        <v>-5</v>
      </c>
      <c r="S46" s="78">
        <v>-5</v>
      </c>
      <c r="T46" s="78">
        <v>-5</v>
      </c>
      <c r="U46" s="78">
        <v>-5</v>
      </c>
      <c r="V46" s="78">
        <v>-5</v>
      </c>
      <c r="W46" s="78">
        <v>-10</v>
      </c>
      <c r="X46" s="78">
        <v>-10</v>
      </c>
      <c r="Y46" s="78">
        <v>-10</v>
      </c>
      <c r="Z46" s="78">
        <v>-10</v>
      </c>
      <c r="AA46" s="78"/>
      <c r="AB46" s="78"/>
      <c r="AC46" s="78"/>
      <c r="AD46" s="78"/>
      <c r="AE46" s="78"/>
      <c r="AF46" s="78"/>
      <c r="AG46" s="78"/>
      <c r="AH46" s="79"/>
    </row>
    <row r="47" spans="2:34" x14ac:dyDescent="0.25">
      <c r="B47" s="15"/>
      <c r="C47" t="s">
        <v>42</v>
      </c>
      <c r="I47" s="14" t="s">
        <v>22</v>
      </c>
      <c r="K47" s="77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/>
      <c r="AB47" s="78"/>
      <c r="AC47" s="78"/>
      <c r="AD47" s="78"/>
      <c r="AE47" s="78"/>
      <c r="AF47" s="78"/>
      <c r="AG47" s="78"/>
      <c r="AH47" s="79"/>
    </row>
    <row r="48" spans="2:34" x14ac:dyDescent="0.25">
      <c r="B48" s="6"/>
      <c r="C48" t="s">
        <v>43</v>
      </c>
      <c r="I48" s="14" t="s">
        <v>22</v>
      </c>
      <c r="K48" s="77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/>
      <c r="AB48" s="78"/>
      <c r="AC48" s="78"/>
      <c r="AD48" s="78"/>
      <c r="AE48" s="78"/>
      <c r="AF48" s="78"/>
      <c r="AG48" s="78"/>
      <c r="AH48" s="79"/>
    </row>
    <row r="49" spans="2:41" s="16" customFormat="1" x14ac:dyDescent="0.25">
      <c r="B49" s="23" t="s">
        <v>44</v>
      </c>
      <c r="C49" s="46"/>
      <c r="D49" s="46"/>
      <c r="E49" s="46"/>
      <c r="F49" s="46"/>
      <c r="G49" s="46"/>
      <c r="H49" s="46"/>
      <c r="I49" s="25" t="s">
        <v>22</v>
      </c>
      <c r="K49" s="89">
        <f>_xlfn.AGGREGATE(9,2,K23:K48)</f>
        <v>47.1</v>
      </c>
      <c r="L49" s="90">
        <f t="shared" ref="L49" si="112">_xlfn.AGGREGATE(9,2,L23:L48)</f>
        <v>53.8</v>
      </c>
      <c r="M49" s="90">
        <f t="shared" ref="M49" si="113">_xlfn.AGGREGATE(9,2,M23:M48)</f>
        <v>38.950000000000003</v>
      </c>
      <c r="N49" s="90">
        <f t="shared" ref="N49" si="114">_xlfn.AGGREGATE(9,2,N23:N48)</f>
        <v>27.299999999999997</v>
      </c>
      <c r="O49" s="90">
        <f t="shared" ref="O49" si="115">_xlfn.AGGREGATE(9,2,O23:O48)</f>
        <v>87.5</v>
      </c>
      <c r="P49" s="90">
        <f t="shared" ref="P49" si="116">_xlfn.AGGREGATE(9,2,P23:P48)</f>
        <v>65.95</v>
      </c>
      <c r="Q49" s="90">
        <f t="shared" ref="Q49" si="117">_xlfn.AGGREGATE(9,2,Q23:Q48)</f>
        <v>137.79999999999998</v>
      </c>
      <c r="R49" s="90">
        <f t="shared" ref="R49" si="118">_xlfn.AGGREGATE(9,2,R23:R48)</f>
        <v>126.65</v>
      </c>
      <c r="S49" s="90">
        <f t="shared" ref="S49" si="119">_xlfn.AGGREGATE(9,2,S23:S48)</f>
        <v>251.7</v>
      </c>
      <c r="T49" s="90">
        <f t="shared" ref="T49" si="120">_xlfn.AGGREGATE(9,2,T23:T48)</f>
        <v>254.10000000000002</v>
      </c>
      <c r="U49" s="90">
        <f t="shared" ref="U49" si="121">_xlfn.AGGREGATE(9,2,U23:U48)</f>
        <v>454.2</v>
      </c>
      <c r="V49" s="90">
        <f t="shared" ref="V49" si="122">_xlfn.AGGREGATE(9,2,V23:V48)</f>
        <v>259.39999999999998</v>
      </c>
      <c r="W49" s="90">
        <f t="shared" ref="W49" si="123">_xlfn.AGGREGATE(9,2,W23:W48)</f>
        <v>199</v>
      </c>
      <c r="X49" s="90">
        <f t="shared" ref="X49" si="124">_xlfn.AGGREGATE(9,2,X23:X48)</f>
        <v>266.8</v>
      </c>
      <c r="Y49" s="90">
        <f t="shared" ref="Y49:AH49" si="125">_xlfn.AGGREGATE(9,2,Y23:Y48)</f>
        <v>142.69999999999999</v>
      </c>
      <c r="Z49" s="90">
        <f t="shared" si="125"/>
        <v>269.40000000000003</v>
      </c>
      <c r="AA49" s="90">
        <f t="shared" si="125"/>
        <v>0</v>
      </c>
      <c r="AB49" s="90">
        <f t="shared" si="125"/>
        <v>0</v>
      </c>
      <c r="AC49" s="90">
        <f t="shared" si="125"/>
        <v>0</v>
      </c>
      <c r="AD49" s="90">
        <f t="shared" si="125"/>
        <v>0</v>
      </c>
      <c r="AE49" s="90">
        <f t="shared" si="125"/>
        <v>0</v>
      </c>
      <c r="AF49" s="90">
        <f t="shared" si="125"/>
        <v>0</v>
      </c>
      <c r="AG49" s="90">
        <f t="shared" si="125"/>
        <v>0</v>
      </c>
      <c r="AH49" s="91">
        <f t="shared" si="125"/>
        <v>0</v>
      </c>
    </row>
    <row r="51" spans="2:41" x14ac:dyDescent="0.25">
      <c r="B51" s="3" t="s">
        <v>45</v>
      </c>
      <c r="C51" s="2"/>
      <c r="D51" s="2"/>
      <c r="E51" s="2"/>
      <c r="F51" s="2"/>
      <c r="G51" s="2"/>
      <c r="H51" s="2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3" spans="2:41" s="16" customFormat="1" x14ac:dyDescent="0.25">
      <c r="I53" s="43"/>
      <c r="K53" s="44">
        <f t="shared" ref="K53:AH53" si="126">+K$7</f>
        <v>44927</v>
      </c>
      <c r="L53" s="44">
        <f t="shared" si="126"/>
        <v>44958</v>
      </c>
      <c r="M53" s="44">
        <f t="shared" si="126"/>
        <v>44986</v>
      </c>
      <c r="N53" s="44">
        <f t="shared" si="126"/>
        <v>45017</v>
      </c>
      <c r="O53" s="44">
        <f t="shared" si="126"/>
        <v>45047</v>
      </c>
      <c r="P53" s="44">
        <f t="shared" si="126"/>
        <v>45078</v>
      </c>
      <c r="Q53" s="44">
        <f t="shared" si="126"/>
        <v>45108</v>
      </c>
      <c r="R53" s="44">
        <f t="shared" si="126"/>
        <v>45139</v>
      </c>
      <c r="S53" s="44">
        <f t="shared" si="126"/>
        <v>45170</v>
      </c>
      <c r="T53" s="44">
        <f t="shared" si="126"/>
        <v>45200</v>
      </c>
      <c r="U53" s="44">
        <f t="shared" si="126"/>
        <v>45231</v>
      </c>
      <c r="V53" s="44">
        <f t="shared" si="126"/>
        <v>45261</v>
      </c>
      <c r="W53" s="44">
        <f t="shared" si="126"/>
        <v>45292</v>
      </c>
      <c r="X53" s="44">
        <f t="shared" si="126"/>
        <v>45323</v>
      </c>
      <c r="Y53" s="44">
        <f t="shared" si="126"/>
        <v>45352</v>
      </c>
      <c r="Z53" s="44">
        <f t="shared" si="126"/>
        <v>45383</v>
      </c>
      <c r="AA53" s="44">
        <f t="shared" si="126"/>
        <v>45413</v>
      </c>
      <c r="AB53" s="44">
        <f t="shared" si="126"/>
        <v>45444</v>
      </c>
      <c r="AC53" s="44">
        <f t="shared" si="126"/>
        <v>45474</v>
      </c>
      <c r="AD53" s="44">
        <f t="shared" si="126"/>
        <v>45505</v>
      </c>
      <c r="AE53" s="44">
        <f t="shared" si="126"/>
        <v>45536</v>
      </c>
      <c r="AF53" s="44">
        <f t="shared" si="126"/>
        <v>45566</v>
      </c>
      <c r="AG53" s="44">
        <f t="shared" si="126"/>
        <v>45597</v>
      </c>
      <c r="AH53" s="44">
        <f t="shared" si="126"/>
        <v>45627</v>
      </c>
      <c r="AI53" s="45"/>
      <c r="AJ53" s="45"/>
      <c r="AK53" s="45"/>
      <c r="AL53" s="45"/>
      <c r="AM53" s="45"/>
      <c r="AN53" s="45"/>
      <c r="AO53" s="45"/>
    </row>
    <row r="55" spans="2:41" s="16" customFormat="1" x14ac:dyDescent="0.25">
      <c r="B55" s="36" t="s">
        <v>46</v>
      </c>
      <c r="C55" s="37"/>
      <c r="D55" s="37"/>
      <c r="E55" s="37"/>
      <c r="F55" s="37"/>
      <c r="G55" s="37"/>
      <c r="H55" s="37"/>
      <c r="I55" s="38" t="s">
        <v>22</v>
      </c>
      <c r="K55" s="92">
        <v>500</v>
      </c>
      <c r="L55" s="93">
        <v>572.15202499999998</v>
      </c>
      <c r="M55" s="93">
        <v>622.02112499999998</v>
      </c>
      <c r="N55" s="93">
        <v>665.47337749999997</v>
      </c>
      <c r="O55" s="93">
        <v>756.44366749999995</v>
      </c>
      <c r="P55" s="93">
        <v>846.29130750000002</v>
      </c>
      <c r="Q55" s="93">
        <v>1011.44712</v>
      </c>
      <c r="R55" s="93">
        <v>1155.043995</v>
      </c>
      <c r="S55" s="93">
        <v>1419.4557949999999</v>
      </c>
      <c r="T55" s="93">
        <v>1697.5690824999999</v>
      </c>
      <c r="U55" s="93">
        <v>2162.1187074999998</v>
      </c>
      <c r="V55" s="93">
        <v>2446.9277324999998</v>
      </c>
      <c r="W55" s="93">
        <v>2615.9380074999999</v>
      </c>
      <c r="X55" s="93">
        <v>2866.8786325000001</v>
      </c>
      <c r="Y55" s="93">
        <v>3066.5341324999999</v>
      </c>
      <c r="Z55" s="93">
        <v>3334.9055699999999</v>
      </c>
      <c r="AA55" s="93"/>
      <c r="AB55" s="93"/>
      <c r="AC55" s="93"/>
      <c r="AD55" s="93"/>
      <c r="AE55" s="93"/>
      <c r="AF55" s="93"/>
      <c r="AG55" s="93"/>
      <c r="AH55" s="94"/>
    </row>
    <row r="56" spans="2:41" x14ac:dyDescent="0.25">
      <c r="B56" s="26" t="s">
        <v>47</v>
      </c>
      <c r="C56" s="27"/>
      <c r="D56" s="27"/>
      <c r="E56" s="27"/>
      <c r="F56" s="27"/>
      <c r="G56" s="27"/>
      <c r="H56" s="27"/>
      <c r="I56" s="28" t="s">
        <v>22</v>
      </c>
      <c r="K56" s="95">
        <v>100</v>
      </c>
      <c r="L56" s="96">
        <v>100</v>
      </c>
      <c r="M56" s="96">
        <v>100</v>
      </c>
      <c r="N56" s="96">
        <v>100</v>
      </c>
      <c r="O56" s="96">
        <v>100</v>
      </c>
      <c r="P56" s="96">
        <v>100</v>
      </c>
      <c r="Q56" s="96">
        <v>100</v>
      </c>
      <c r="R56" s="96">
        <v>100</v>
      </c>
      <c r="S56" s="96">
        <v>100</v>
      </c>
      <c r="T56" s="96">
        <v>100</v>
      </c>
      <c r="U56" s="96">
        <v>100</v>
      </c>
      <c r="V56" s="96">
        <v>100</v>
      </c>
      <c r="W56" s="96">
        <v>200</v>
      </c>
      <c r="X56" s="96">
        <v>200</v>
      </c>
      <c r="Y56" s="96">
        <v>200</v>
      </c>
      <c r="Z56" s="96">
        <v>200</v>
      </c>
      <c r="AA56" s="96"/>
      <c r="AB56" s="96"/>
      <c r="AC56" s="96"/>
      <c r="AD56" s="96"/>
      <c r="AE56" s="96"/>
      <c r="AF56" s="96"/>
      <c r="AG56" s="96"/>
      <c r="AH56" s="97"/>
    </row>
    <row r="57" spans="2:41" x14ac:dyDescent="0.25">
      <c r="B57" s="6" t="s">
        <v>48</v>
      </c>
      <c r="I57" s="14" t="s">
        <v>22</v>
      </c>
      <c r="K57" s="77">
        <v>20</v>
      </c>
      <c r="L57" s="78">
        <v>20</v>
      </c>
      <c r="M57" s="78">
        <v>20</v>
      </c>
      <c r="N57" s="78">
        <v>20</v>
      </c>
      <c r="O57" s="78">
        <v>20</v>
      </c>
      <c r="P57" s="78">
        <v>20</v>
      </c>
      <c r="Q57" s="78">
        <v>20</v>
      </c>
      <c r="R57" s="78">
        <v>20</v>
      </c>
      <c r="S57" s="78">
        <v>20</v>
      </c>
      <c r="T57" s="78">
        <v>20</v>
      </c>
      <c r="U57" s="78">
        <v>20</v>
      </c>
      <c r="V57" s="78">
        <v>20</v>
      </c>
      <c r="W57" s="78">
        <v>40</v>
      </c>
      <c r="X57" s="78">
        <v>40</v>
      </c>
      <c r="Y57" s="78">
        <v>40</v>
      </c>
      <c r="Z57" s="78">
        <v>40</v>
      </c>
      <c r="AA57" s="78"/>
      <c r="AB57" s="78"/>
      <c r="AC57" s="78"/>
      <c r="AD57" s="78"/>
      <c r="AE57" s="78"/>
      <c r="AF57" s="78"/>
      <c r="AG57" s="78"/>
      <c r="AH57" s="79"/>
    </row>
    <row r="58" spans="2:41" x14ac:dyDescent="0.25">
      <c r="B58" s="6" t="s">
        <v>49</v>
      </c>
      <c r="I58" s="14" t="s">
        <v>22</v>
      </c>
      <c r="K58" s="77">
        <v>30</v>
      </c>
      <c r="L58" s="78">
        <v>30</v>
      </c>
      <c r="M58" s="78">
        <v>30</v>
      </c>
      <c r="N58" s="78">
        <v>30</v>
      </c>
      <c r="O58" s="78">
        <v>30</v>
      </c>
      <c r="P58" s="78">
        <v>30</v>
      </c>
      <c r="Q58" s="78">
        <v>30</v>
      </c>
      <c r="R58" s="78">
        <v>30</v>
      </c>
      <c r="S58" s="78">
        <v>30</v>
      </c>
      <c r="T58" s="78">
        <v>30</v>
      </c>
      <c r="U58" s="78">
        <v>30</v>
      </c>
      <c r="V58" s="78">
        <v>30</v>
      </c>
      <c r="W58" s="78">
        <v>60</v>
      </c>
      <c r="X58" s="78">
        <v>60</v>
      </c>
      <c r="Y58" s="78">
        <v>60</v>
      </c>
      <c r="Z58" s="78">
        <v>60</v>
      </c>
      <c r="AA58" s="78"/>
      <c r="AB58" s="78"/>
      <c r="AC58" s="78"/>
      <c r="AD58" s="78"/>
      <c r="AE58" s="78"/>
      <c r="AF58" s="78"/>
      <c r="AG58" s="78"/>
      <c r="AH58" s="79"/>
    </row>
    <row r="59" spans="2:41" x14ac:dyDescent="0.25">
      <c r="B59" s="6" t="s">
        <v>50</v>
      </c>
      <c r="I59" s="14" t="s">
        <v>22</v>
      </c>
      <c r="K59" s="77">
        <v>55</v>
      </c>
      <c r="L59" s="78">
        <v>55</v>
      </c>
      <c r="M59" s="78">
        <v>55</v>
      </c>
      <c r="N59" s="78">
        <v>55</v>
      </c>
      <c r="O59" s="78">
        <v>55</v>
      </c>
      <c r="P59" s="78">
        <v>55</v>
      </c>
      <c r="Q59" s="78">
        <v>55</v>
      </c>
      <c r="R59" s="78">
        <v>55</v>
      </c>
      <c r="S59" s="78">
        <v>55</v>
      </c>
      <c r="T59" s="78">
        <v>55</v>
      </c>
      <c r="U59" s="78">
        <v>55</v>
      </c>
      <c r="V59" s="78">
        <v>55</v>
      </c>
      <c r="W59" s="78">
        <v>110</v>
      </c>
      <c r="X59" s="78">
        <v>110</v>
      </c>
      <c r="Y59" s="78">
        <v>110</v>
      </c>
      <c r="Z59" s="78">
        <v>110</v>
      </c>
      <c r="AA59" s="78"/>
      <c r="AB59" s="78"/>
      <c r="AC59" s="78"/>
      <c r="AD59" s="78"/>
      <c r="AE59" s="78"/>
      <c r="AF59" s="78"/>
      <c r="AG59" s="78"/>
      <c r="AH59" s="79"/>
    </row>
    <row r="60" spans="2:41" x14ac:dyDescent="0.25">
      <c r="B60" s="29" t="s">
        <v>51</v>
      </c>
      <c r="C60" s="30"/>
      <c r="D60" s="30"/>
      <c r="E60" s="30"/>
      <c r="F60" s="30"/>
      <c r="G60" s="30"/>
      <c r="H60" s="30"/>
      <c r="I60" s="31" t="s">
        <v>22</v>
      </c>
      <c r="K60" s="98">
        <v>67</v>
      </c>
      <c r="L60" s="99">
        <v>67</v>
      </c>
      <c r="M60" s="99">
        <v>67</v>
      </c>
      <c r="N60" s="99">
        <v>67</v>
      </c>
      <c r="O60" s="99">
        <v>67</v>
      </c>
      <c r="P60" s="99">
        <v>67</v>
      </c>
      <c r="Q60" s="99">
        <v>67</v>
      </c>
      <c r="R60" s="99">
        <v>67</v>
      </c>
      <c r="S60" s="99">
        <v>67</v>
      </c>
      <c r="T60" s="99">
        <v>67</v>
      </c>
      <c r="U60" s="99">
        <v>67</v>
      </c>
      <c r="V60" s="99">
        <v>67</v>
      </c>
      <c r="W60" s="99">
        <v>134</v>
      </c>
      <c r="X60" s="99">
        <v>134</v>
      </c>
      <c r="Y60" s="99">
        <v>134</v>
      </c>
      <c r="Z60" s="99">
        <v>134</v>
      </c>
      <c r="AA60" s="99"/>
      <c r="AB60" s="99"/>
      <c r="AC60" s="99"/>
      <c r="AD60" s="99"/>
      <c r="AE60" s="99"/>
      <c r="AF60" s="99"/>
      <c r="AG60" s="99"/>
      <c r="AH60" s="100"/>
    </row>
    <row r="61" spans="2:41" s="16" customFormat="1" x14ac:dyDescent="0.25">
      <c r="B61" s="23" t="s">
        <v>52</v>
      </c>
      <c r="C61" s="46"/>
      <c r="D61" s="46"/>
      <c r="E61" s="46"/>
      <c r="F61" s="46"/>
      <c r="G61" s="46"/>
      <c r="H61" s="46"/>
      <c r="I61" s="25" t="s">
        <v>22</v>
      </c>
      <c r="K61" s="101">
        <v>1500</v>
      </c>
      <c r="L61" s="102">
        <v>1500</v>
      </c>
      <c r="M61" s="102">
        <v>1500</v>
      </c>
      <c r="N61" s="102">
        <v>1500</v>
      </c>
      <c r="O61" s="102">
        <v>1500</v>
      </c>
      <c r="P61" s="102">
        <v>1500</v>
      </c>
      <c r="Q61" s="102">
        <v>1500</v>
      </c>
      <c r="R61" s="102">
        <v>1500</v>
      </c>
      <c r="S61" s="102">
        <v>1500</v>
      </c>
      <c r="T61" s="102">
        <v>1500</v>
      </c>
      <c r="U61" s="102">
        <v>1500</v>
      </c>
      <c r="V61" s="102">
        <v>1500</v>
      </c>
      <c r="W61" s="102">
        <v>3000</v>
      </c>
      <c r="X61" s="102">
        <v>3000</v>
      </c>
      <c r="Y61" s="102">
        <v>3000</v>
      </c>
      <c r="Z61" s="102">
        <v>3000</v>
      </c>
      <c r="AA61" s="102"/>
      <c r="AB61" s="102"/>
      <c r="AC61" s="102"/>
      <c r="AD61" s="102"/>
      <c r="AE61" s="102"/>
      <c r="AF61" s="102"/>
      <c r="AG61" s="102"/>
      <c r="AH61" s="103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OUTPUTS &gt;&gt;</vt:lpstr>
      <vt:lpstr>Page 1</vt:lpstr>
      <vt:lpstr>Page 2</vt:lpstr>
      <vt:lpstr>Page 3</vt:lpstr>
      <vt:lpstr>INPUTS &gt;&gt;</vt:lpstr>
      <vt:lpstr>Business Plan</vt:lpstr>
      <vt:lpstr>Actuals</vt:lpstr>
      <vt:lpstr>companyName</vt:lpstr>
      <vt:lpstr>currentMonth</vt:lpstr>
      <vt:lpstr>'Page 1'!Print_Area</vt:lpstr>
      <vt:lpstr>'Page 2'!Print_Area</vt:lpstr>
      <vt:lpstr>'Page 3'!Print_Area</vt:lpstr>
      <vt:lpstr>reportingYear</vt:lpstr>
    </vt:vector>
  </TitlesOfParts>
  <Company>fynance UG (haftungsbeschränkt)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Reporting Template</dc:title>
  <dc:creator>Lukas Künzel</dc:creator>
  <cp:lastModifiedBy>Lukas Künzel</cp:lastModifiedBy>
  <cp:lastPrinted>2025-05-07T09:58:16Z</cp:lastPrinted>
  <dcterms:created xsi:type="dcterms:W3CDTF">2024-05-01T16:13:03Z</dcterms:created>
  <dcterms:modified xsi:type="dcterms:W3CDTF">2025-05-13T12:59:11Z</dcterms:modified>
</cp:coreProperties>
</file>